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trol Scores - Web Posting" sheetId="1" r:id="rId3"/>
  </sheets>
  <definedNames>
    <definedName localSheetId="0" name="Print_Area">'Patrol Scores - Web Posting'!$A$2:$AK$172</definedName>
  </definedNames>
  <calcPr/>
</workbook>
</file>

<file path=xl/sharedStrings.xml><?xml version="1.0" encoding="utf-8"?>
<sst xmlns="http://schemas.openxmlformats.org/spreadsheetml/2006/main" count="222" uniqueCount="196">
  <si>
    <t>PRINT ON LEGAL SIZE PAPER</t>
  </si>
  <si>
    <t>Rank corrected for average age</t>
  </si>
  <si>
    <t>Overall rank</t>
  </si>
  <si>
    <t>Hike number</t>
  </si>
  <si>
    <t>Stns Complete</t>
  </si>
  <si>
    <t>Average age of hike group</t>
  </si>
  <si>
    <t>number of hikersin group</t>
  </si>
  <si>
    <t>total age of group</t>
  </si>
  <si>
    <t>Adding</t>
  </si>
  <si>
    <t>Overall Total</t>
  </si>
  <si>
    <t>Total corrected for avrg age</t>
  </si>
  <si>
    <t>Favorite Station</t>
  </si>
  <si>
    <t>Hike Patrol Name</t>
  </si>
  <si>
    <t>Leader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</si>
  <si>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</si>
  <si>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</si>
  <si>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</si>
  <si>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</si>
  <si>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</si>
  <si>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</si>
  <si>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</si>
  <si>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</si>
  <si>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</si>
  <si>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</si>
  <si>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</si>
  <si>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N</t>
  </si>
  <si>
    <t>P</t>
  </si>
  <si>
    <t>Q</t>
  </si>
  <si>
    <t>R</t>
  </si>
  <si>
    <t>S</t>
  </si>
  <si>
    <t>T</t>
  </si>
  <si>
    <t>U</t>
  </si>
  <si>
    <t>W</t>
  </si>
  <si>
    <t>X</t>
  </si>
  <si>
    <t>Sub-Total</t>
  </si>
  <si>
    <t>Total</t>
  </si>
  <si>
    <t>1st New Westminster Rangers</t>
  </si>
  <si>
    <t>3rd Cloverdale Venturers</t>
  </si>
  <si>
    <t>21st Capilano Scout Group</t>
  </si>
  <si>
    <t>13th Kerrisdale - Knots</t>
  </si>
  <si>
    <t>no ages</t>
  </si>
  <si>
    <t>9th SurDel Venturers</t>
  </si>
  <si>
    <t>1st Gibsons</t>
  </si>
  <si>
    <t>150th St. Stephens</t>
  </si>
  <si>
    <t>1st Laity View Venturers</t>
  </si>
  <si>
    <t>1st Lynn Valley - Pentagon</t>
  </si>
  <si>
    <t>1st West Heights - Hobbitses</t>
  </si>
  <si>
    <t>2nd West Coast Area - Patrol 58</t>
  </si>
  <si>
    <t>25th Dunbar St. Philips Early Birds</t>
  </si>
  <si>
    <t>16th Beaconsfield - Sr Patrol</t>
  </si>
  <si>
    <t>2nd Fraser Skies - Knotty Navs</t>
  </si>
  <si>
    <t>1st Lake Cowichan</t>
  </si>
  <si>
    <t>1st Willoughby Troop</t>
  </si>
  <si>
    <t>76th Burnaby Group 1</t>
  </si>
  <si>
    <t>46th Chown Scouts</t>
  </si>
  <si>
    <t>1st Grouse Trex</t>
  </si>
  <si>
    <t>1st SW Burnaby</t>
  </si>
  <si>
    <t>76th Burnaby Group 2</t>
  </si>
  <si>
    <t>46th Chown Scouts #2</t>
  </si>
  <si>
    <t>16th Beaconsfield - Jr Patrol</t>
  </si>
  <si>
    <t>69th Knights of Kensington</t>
  </si>
  <si>
    <t>New West 1st</t>
  </si>
  <si>
    <t>1st Cloverdale</t>
  </si>
  <si>
    <t>3rd Cloverdale Scouts B</t>
  </si>
  <si>
    <t>!st Lynn Valley - Power Rangers</t>
  </si>
  <si>
    <t>West Coast Area Trex</t>
  </si>
  <si>
    <t>8th Surdel</t>
  </si>
  <si>
    <t>13th Kerrisdale-Centeninal Panthers</t>
  </si>
  <si>
    <t>12th Mundy Lake Pathfinders</t>
  </si>
  <si>
    <t>28th Kitsilano Scout Group - B</t>
  </si>
  <si>
    <t>1st Cobble Hill B</t>
  </si>
  <si>
    <t>28th Kitsilano Scout Group - A</t>
  </si>
  <si>
    <t>1st Cobble Hill A</t>
  </si>
  <si>
    <t>3rd Cloverdale Scouts A</t>
  </si>
  <si>
    <t>1st New Westminster Pathfinders</t>
  </si>
  <si>
    <t>1st Centre Lake</t>
  </si>
  <si>
    <t>10th Richmond Scouts - Manta Ray</t>
  </si>
  <si>
    <t>10th Richmond Scouts - Kraken</t>
  </si>
  <si>
    <t>33rd Richmond</t>
  </si>
  <si>
    <t>9th Surdel Scouts</t>
  </si>
  <si>
    <t>Seal Team 6 Roberts Creek</t>
  </si>
  <si>
    <t>99th EVA</t>
  </si>
  <si>
    <t>19th Richmond Scout Group (A)</t>
  </si>
  <si>
    <t>1st Centre Lake - Trees</t>
  </si>
  <si>
    <t>19th Richmond Scout Group (B)</t>
  </si>
  <si>
    <t>23rd Elise Roy Troop</t>
  </si>
  <si>
    <t>1st Chimo Pathfinders</t>
  </si>
  <si>
    <t>6th Central Lake</t>
  </si>
  <si>
    <t>5th Coquitlam Scouts</t>
  </si>
  <si>
    <t>28th Richmond Tera Nova - Troop</t>
  </si>
  <si>
    <t>25th Dunbar Group 1</t>
  </si>
  <si>
    <t>1st Abbotsford</t>
  </si>
  <si>
    <t>1st Hope</t>
  </si>
  <si>
    <t>1st Laityview Scouts</t>
  </si>
  <si>
    <t xml:space="preserve">13th Fraser Valley Ismaili </t>
  </si>
  <si>
    <t>5th Coqutilam Scouts - Sploosher!!</t>
  </si>
  <si>
    <t>152 116 Success</t>
  </si>
  <si>
    <t>46th Chown Cub 2</t>
  </si>
  <si>
    <t>2nd Mission Pathfinders</t>
  </si>
  <si>
    <t>3rd West Van - Usual Suspects</t>
  </si>
  <si>
    <t>50th Pathfinders</t>
  </si>
  <si>
    <t>1st Haney Scouts</t>
  </si>
  <si>
    <t>1st Willoughby Pathfinders B</t>
  </si>
  <si>
    <t>1st Willoughby Pathfinders A</t>
  </si>
  <si>
    <t>1st Albjoy Alpha</t>
  </si>
  <si>
    <t>10th Richmond Cubs - Dolphin</t>
  </si>
  <si>
    <t>12th Nazarene Pack B</t>
  </si>
  <si>
    <t>3rd Boundary Bay - B</t>
  </si>
  <si>
    <t>3rd Boundary Bay - A</t>
  </si>
  <si>
    <t>12th Nazarene Scouts</t>
  </si>
  <si>
    <t>12th Nazarene Pack A</t>
  </si>
  <si>
    <t>151 116 Success</t>
  </si>
  <si>
    <t>15th Vancouver Pathfinders</t>
  </si>
  <si>
    <t>33rd Richmond Buddha Light</t>
  </si>
  <si>
    <t>19th Richmond Cub Scouts</t>
  </si>
  <si>
    <t>49th Vancouver Pathfinders</t>
  </si>
  <si>
    <t>10th Richmond Cubs - Seahorse</t>
  </si>
  <si>
    <t>1st Brookswood Troop - 1</t>
  </si>
  <si>
    <t>1st Brookswood Troop - 2</t>
  </si>
  <si>
    <t>10th Richmond Cubs - Octopus</t>
  </si>
  <si>
    <t>29th St Helens B - Orca/Fox</t>
  </si>
  <si>
    <t>4th Northview Burnaby Scouts</t>
  </si>
  <si>
    <t>1st Ranch Park - Cookies &amp; Ramen</t>
  </si>
  <si>
    <t>23 Elsie Roy Cub Pack</t>
  </si>
  <si>
    <t>27th Richmond Scouts</t>
  </si>
  <si>
    <t>25th Dunbar St. Philips Night Owls</t>
  </si>
  <si>
    <t>1st Willoughby Pack</t>
  </si>
  <si>
    <t>58th Vancouver Pathfinders</t>
  </si>
  <si>
    <t>29th St Helens A - Lynxe</t>
  </si>
  <si>
    <t>10th Mundy Lake A</t>
  </si>
  <si>
    <t>25th Dunbar Group B</t>
  </si>
  <si>
    <t>2nd West Coast Area - Patrol 59</t>
  </si>
  <si>
    <t>28th Kitsilano Scout Group</t>
  </si>
  <si>
    <t>7th SW Burnaby Sea Scouts</t>
  </si>
  <si>
    <t>8th Northview</t>
  </si>
  <si>
    <t>1st Southwest</t>
  </si>
  <si>
    <t>1st Burnaby</t>
  </si>
  <si>
    <t>12th New Westminster - Tall</t>
  </si>
  <si>
    <t>12th New Westminster</t>
  </si>
  <si>
    <t>Como Lake Guiding Geckos</t>
  </si>
  <si>
    <t>25th Pathfinders - Tennyson Tigers</t>
  </si>
  <si>
    <t>25th Pathfinders</t>
  </si>
  <si>
    <t>10th Fraser Heights</t>
  </si>
  <si>
    <t>25th Dunbar St. Phillips Early Birds 2</t>
  </si>
  <si>
    <t>46th Chown Cub 1</t>
  </si>
  <si>
    <t>10th Mundy Lake B</t>
  </si>
  <si>
    <t>13th Kerrisdale - Cubs 2</t>
  </si>
  <si>
    <t>1st West Heights - Semi-Functional</t>
  </si>
  <si>
    <t>Como Lake Guiding Giraffes</t>
  </si>
  <si>
    <t>Como Lake Guiding Geese</t>
  </si>
  <si>
    <t>13th Kerrisdale - Cubs 1</t>
  </si>
  <si>
    <t>10th Richmond Beavers - Jellyfish</t>
  </si>
  <si>
    <t>10th Richmond Beavers - Turtles</t>
  </si>
  <si>
    <t>1st West Heights - Elevenses</t>
  </si>
  <si>
    <t xml:space="preserve">50th Vancouver </t>
  </si>
  <si>
    <t>10th Richmond Scouts - Shark</t>
  </si>
  <si>
    <t>1st Central Surrey</t>
  </si>
  <si>
    <t xml:space="preserve">33rd Kerrisdale </t>
  </si>
  <si>
    <t>28th Burnaby</t>
  </si>
  <si>
    <t>28th Richmond</t>
  </si>
  <si>
    <t>1st Brookswood Thunderbirds</t>
  </si>
  <si>
    <t>50th Vancouver Guides</t>
  </si>
  <si>
    <t>35th Vancouver Guides - H</t>
  </si>
  <si>
    <t>5th Coquitlam Cub Pack - Larry</t>
  </si>
  <si>
    <t>5th Coquiitlam Cub Pack - Moe</t>
  </si>
  <si>
    <t>5th Coquitlam Cub Pack - Curly</t>
  </si>
  <si>
    <t>1st Cloverdale (No Marksheet</t>
  </si>
  <si>
    <t>1st Cloverdale (No Marksheet)</t>
  </si>
  <si>
    <t>Willoughby Rangers</t>
  </si>
  <si>
    <t>(Name not recorded)</t>
  </si>
  <si>
    <t>2nd Central Surrey</t>
  </si>
  <si>
    <t>Count:</t>
  </si>
  <si>
    <t>avg age</t>
  </si>
  <si>
    <t>total youth hikers</t>
  </si>
  <si>
    <t>Overall Winner</t>
  </si>
  <si>
    <t>1st New Westminster Rangers - 202 Points</t>
  </si>
  <si>
    <t>Second</t>
  </si>
  <si>
    <t>3rd Cloverdale Venturers - 199 Points</t>
  </si>
  <si>
    <t>Winner corrected for age</t>
  </si>
  <si>
    <t>16th Beaconsfield - Jr Patrol (average age 10.6yrs) - 206.2 Pts</t>
  </si>
  <si>
    <t>Number of hike groups</t>
  </si>
  <si>
    <t>Number of hikers (excl. leaders)</t>
  </si>
  <si>
    <t>Hike groups to complete</t>
  </si>
  <si>
    <t>Youngest group to complete</t>
  </si>
  <si>
    <t>16th Beaconsfield - Jr Patrols (average age 10.6 yrs)</t>
  </si>
  <si>
    <t>1st Favorite Station</t>
  </si>
  <si>
    <t>2nd Favorite Station</t>
  </si>
  <si>
    <t>3rd Favorite Station</t>
  </si>
  <si>
    <t>Station with most visits</t>
  </si>
  <si>
    <t>K (106 groups)</t>
  </si>
  <si>
    <t>Station with least visits</t>
  </si>
  <si>
    <t>S (65 groups)</t>
  </si>
  <si>
    <t>Average age – youngest hike group</t>
  </si>
  <si>
    <t>6.2 yrs (10th Richmond Beavers - Turtles)</t>
  </si>
  <si>
    <t>Average age – oldest hike group</t>
  </si>
  <si>
    <t>17.17 yrs (1st New Westminster Rangers)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</si>
</sst>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0.0"/>
      <color rgb="FF000000"/>
      <name val="Arial"/>
    </font>
    <font>
      <sz val="6.0"/>
      <name val="Arial"/>
    </font>
    <font>
      <sz val="10.0"/>
      <name val="Arial"/>
    </font>
    <font>
      <sz val="8.0"/>
      <name val="Arial"/>
    </font>
    <font>
      <b/>
      <i/>
      <sz val="8.0"/>
      <name val="Arial"/>
    </font>
    <font>
      <i/>
      <sz val="8.0"/>
      <name val="Arial"/>
    </font>
    <font>
      <b/>
      <i/>
      <sz val="9.0"/>
      <name val="Arial"/>
    </font>
    <font>
      <i/>
      <sz val="9.0"/>
      <name val="Arial"/>
    </font>
    <font>
      <b/>
      <sz val="10.0"/>
      <name val="Arial"/>
    </font>
    <font>
      <b/>
      <sz val="9.0"/>
      <name val="Arial"/>
    </font>
    <font>
      <b/>
      <sz val="6.0"/>
      <name val="Arial"/>
    </font>
    <font>
      <b/>
      <sz val="8.0"/>
      <name val="Arial"/>
    </font>
    <font>
      <b/>
      <sz val="10.0"/>
    </font>
    <font>
      <sz val="8.0"/>
      <color rgb="FF000000"/>
      <name val="Arial"/>
    </font>
    <font/>
    <font>
      <b/>
      <i/>
      <u/>
      <sz val="10.0"/>
      <name val="Arial"/>
    </font>
    <font>
      <sz val="9.0"/>
      <name val="Arial"/>
    </font>
    <font>
      <sz val="8.0"/>
    </font>
  </fonts>
  <fills count="4">
    <fill>
      <patternFill patternType="none"/>
    </fill>
    <fill>
      <patternFill patternType="lightGray"/>
    </fill>
    <fill>
      <patternFill patternType="solid">
        <fgColor rgb="FFFCF305"/>
        <bgColor rgb="FFFCF305"/>
      </patternFill>
    </fill>
    <fill>
      <patternFill patternType="solid">
        <fgColor rgb="FFFFFFFF"/>
        <bgColor rgb="FFFFFFFF"/>
      </patternFill>
    </fill>
  </fills>
  <borders count="2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wrapText="0"/>
    </xf>
    <xf borderId="0" fillId="0" fontId="2" numFmtId="49" xfId="0" applyAlignment="1" applyFont="1" applyNumberFormat="1">
      <alignment shrinkToFit="0" wrapText="0"/>
    </xf>
    <xf borderId="0" fillId="0" fontId="2" numFmtId="0" xfId="0" applyAlignment="1" applyFont="1">
      <alignment shrinkToFit="0" wrapText="0"/>
    </xf>
    <xf borderId="0" fillId="0" fontId="3" numFmtId="0" xfId="0" applyAlignment="1" applyFont="1">
      <alignment shrinkToFit="0" wrapText="0"/>
    </xf>
    <xf borderId="0" fillId="0" fontId="3" numFmtId="2" xfId="0" applyAlignment="1" applyFont="1" applyNumberFormat="1">
      <alignment shrinkToFit="0" wrapText="0"/>
    </xf>
    <xf borderId="0" fillId="0" fontId="2" numFmtId="164" xfId="0" applyAlignment="1" applyFont="1" applyNumberFormat="1">
      <alignment shrinkToFit="0" wrapText="0"/>
    </xf>
    <xf borderId="1" fillId="0" fontId="4" numFmtId="0" xfId="0" applyAlignment="1" applyBorder="1" applyFont="1">
      <alignment horizontal="center" shrinkToFit="0" textRotation="45" wrapText="0"/>
    </xf>
    <xf borderId="1" fillId="0" fontId="5" numFmtId="0" xfId="0" applyAlignment="1" applyBorder="1" applyFont="1">
      <alignment horizontal="center" readingOrder="0" shrinkToFit="0" textRotation="45" wrapText="0"/>
    </xf>
    <xf borderId="2" fillId="0" fontId="2" numFmtId="0" xfId="0" applyAlignment="1" applyBorder="1" applyFont="1">
      <alignment horizontal="center" shrinkToFit="0" textRotation="45" wrapText="0"/>
    </xf>
    <xf borderId="2" fillId="0" fontId="5" numFmtId="0" xfId="0" applyAlignment="1" applyBorder="1" applyFont="1">
      <alignment horizontal="center" shrinkToFit="0" textRotation="45" wrapText="0"/>
    </xf>
    <xf borderId="2" fillId="0" fontId="5" numFmtId="0" xfId="0" applyAlignment="1" applyBorder="1" applyFont="1">
      <alignment horizontal="center" readingOrder="0" shrinkToFit="0" textRotation="45" wrapText="0"/>
    </xf>
    <xf borderId="3" fillId="0" fontId="6" numFmtId="0" xfId="0" applyAlignment="1" applyBorder="1" applyFont="1">
      <alignment horizontal="center" readingOrder="0" shrinkToFit="0" textRotation="45" wrapText="0"/>
    </xf>
    <xf borderId="3" fillId="0" fontId="4" numFmtId="2" xfId="0" applyAlignment="1" applyBorder="1" applyFont="1" applyNumberFormat="1">
      <alignment horizontal="center" shrinkToFit="0" textRotation="45" wrapText="0"/>
    </xf>
    <xf borderId="3" fillId="0" fontId="7" numFmtId="0" xfId="0" applyAlignment="1" applyBorder="1" applyFont="1">
      <alignment horizontal="center" shrinkToFit="0" textRotation="45" wrapText="0"/>
    </xf>
    <xf borderId="2" fillId="0" fontId="3" numFmtId="0" xfId="0" applyAlignment="1" applyBorder="1" applyFont="1">
      <alignment horizontal="center" shrinkToFit="0" textRotation="45" wrapText="1"/>
    </xf>
    <xf borderId="3" fillId="0" fontId="8" numFmtId="0" xfId="0" applyAlignment="1" applyBorder="1" applyFont="1">
      <alignment horizontal="center" shrinkToFit="0" textRotation="45" wrapText="1"/>
    </xf>
    <xf borderId="3" fillId="0" fontId="9" numFmtId="164" xfId="0" applyAlignment="1" applyBorder="1" applyFont="1" applyNumberFormat="1">
      <alignment horizontal="center" shrinkToFit="0" textRotation="45" wrapText="1"/>
    </xf>
    <xf borderId="4" fillId="0" fontId="3" numFmtId="164" xfId="0" applyAlignment="1" applyBorder="1" applyFont="1" applyNumberFormat="1">
      <alignment horizontal="center" shrinkToFit="0" textRotation="45" wrapText="1"/>
    </xf>
    <xf borderId="0" fillId="0" fontId="3" numFmtId="16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0"/>
    </xf>
    <xf borderId="5" fillId="2" fontId="10" numFmtId="49" xfId="0" applyAlignment="1" applyBorder="1" applyFill="1" applyFont="1" applyNumberFormat="1">
      <alignment horizontal="center" shrinkToFit="0" vertical="center" wrapText="1"/>
    </xf>
    <xf borderId="5" fillId="2" fontId="8" numFmtId="49" xfId="0" applyAlignment="1" applyBorder="1" applyFont="1" applyNumberFormat="1">
      <alignment horizontal="center" shrinkToFit="0" vertical="center" wrapText="1"/>
    </xf>
    <xf borderId="6" fillId="2" fontId="8" numFmtId="0" xfId="0" applyAlignment="1" applyBorder="1" applyFont="1">
      <alignment horizontal="center" shrinkToFit="0" vertical="center" wrapText="1"/>
    </xf>
    <xf borderId="6" fillId="2" fontId="8" numFmtId="0" xfId="0" applyAlignment="1" applyBorder="1" applyFont="1">
      <alignment horizontal="center" readingOrder="0" shrinkToFit="0" vertical="center" wrapText="1"/>
    </xf>
    <xf borderId="7" fillId="2" fontId="8" numFmtId="0" xfId="0" applyAlignment="1" applyBorder="1" applyFont="1">
      <alignment horizontal="center" readingOrder="0" shrinkToFit="0" vertical="center" wrapText="1"/>
    </xf>
    <xf borderId="8" fillId="2" fontId="8" numFmtId="0" xfId="0" applyAlignment="1" applyBorder="1" applyFont="1">
      <alignment horizontal="center" shrinkToFit="0" vertical="center" wrapText="1"/>
    </xf>
    <xf borderId="6" fillId="2" fontId="11" numFmtId="2" xfId="0" applyAlignment="1" applyBorder="1" applyFont="1" applyNumberFormat="1">
      <alignment horizontal="center" shrinkToFit="0" vertical="center" wrapText="1"/>
    </xf>
    <xf borderId="6" fillId="2" fontId="10" numFmtId="0" xfId="0" applyAlignment="1" applyBorder="1" applyFont="1">
      <alignment horizontal="center" shrinkToFit="0" vertical="center" wrapText="1"/>
    </xf>
    <xf borderId="6" fillId="2" fontId="8" numFmtId="164" xfId="0" applyAlignment="1" applyBorder="1" applyFont="1" applyNumberFormat="1">
      <alignment horizontal="center" shrinkToFit="0" vertical="center" wrapText="1"/>
    </xf>
    <xf borderId="9" fillId="2" fontId="8" numFmtId="0" xfId="0" applyAlignment="1" applyBorder="1" applyFont="1">
      <alignment horizontal="center" shrinkToFit="0" vertical="center" wrapText="1"/>
    </xf>
    <xf borderId="0" fillId="0" fontId="2" numFmtId="1" xfId="0" applyAlignment="1" applyFont="1" applyNumberFormat="1">
      <alignment shrinkToFit="0" wrapText="1"/>
    </xf>
    <xf borderId="1" fillId="2" fontId="12" numFmtId="1" xfId="0" applyAlignment="1" applyBorder="1" applyFont="1" applyNumberFormat="1">
      <alignment horizontal="center" readingOrder="0" shrinkToFit="0" vertical="bottom" wrapText="0"/>
    </xf>
    <xf borderId="1" fillId="2" fontId="8" numFmtId="1" xfId="0" applyAlignment="1" applyBorder="1" applyFont="1" applyNumberFormat="1">
      <alignment horizontal="center" readingOrder="0" shrinkToFit="0" wrapText="0"/>
    </xf>
    <xf borderId="0" fillId="0" fontId="3" numFmtId="0" xfId="0" applyAlignment="1" applyFont="1">
      <alignment readingOrder="0" shrinkToFit="0" wrapText="0"/>
    </xf>
    <xf borderId="1" fillId="0" fontId="3" numFmtId="0" xfId="0" applyAlignment="1" applyBorder="1" applyFont="1">
      <alignment shrinkToFit="0" wrapText="0"/>
    </xf>
    <xf borderId="1" fillId="0" fontId="3" numFmtId="0" xfId="0" applyAlignment="1" applyBorder="1" applyFont="1">
      <alignment horizontal="center" readingOrder="0" shrinkToFit="0" wrapText="0"/>
    </xf>
    <xf borderId="1" fillId="3" fontId="13" numFmtId="0" xfId="0" applyAlignment="1" applyBorder="1" applyFill="1" applyFont="1">
      <alignment horizontal="center" readingOrder="0" shrinkToFit="0" wrapText="1"/>
    </xf>
    <xf borderId="10" fillId="3" fontId="13" numFmtId="0" xfId="0" applyAlignment="1" applyBorder="1" applyFont="1">
      <alignment horizontal="center" readingOrder="0" shrinkToFit="0" wrapText="1"/>
    </xf>
    <xf borderId="11" fillId="0" fontId="3" numFmtId="0" xfId="0" applyAlignment="1" applyBorder="1" applyFont="1">
      <alignment horizontal="center" shrinkToFit="0" wrapText="0"/>
    </xf>
    <xf borderId="1" fillId="0" fontId="3" numFmtId="2" xfId="0" applyAlignment="1" applyBorder="1" applyFont="1" applyNumberFormat="1">
      <alignment horizontal="center" shrinkToFit="0" wrapText="0"/>
    </xf>
    <xf borderId="12" fillId="0" fontId="3" numFmtId="1" xfId="0" applyAlignment="1" applyBorder="1" applyFont="1" applyNumberFormat="1">
      <alignment horizontal="center" readingOrder="0" shrinkToFit="0" wrapText="0"/>
    </xf>
    <xf borderId="12" fillId="0" fontId="3" numFmtId="1" xfId="0" applyAlignment="1" applyBorder="1" applyFont="1" applyNumberFormat="1">
      <alignment horizontal="center" shrinkToFit="0" wrapText="0"/>
    </xf>
    <xf borderId="13" fillId="3" fontId="3" numFmtId="0" xfId="0" applyAlignment="1" applyBorder="1" applyFont="1">
      <alignment horizontal="center" shrinkToFit="0" wrapText="0"/>
    </xf>
    <xf borderId="14" fillId="3" fontId="3" numFmtId="0" xfId="0" applyAlignment="1" applyBorder="1" applyFont="1">
      <alignment horizontal="center" readingOrder="0" shrinkToFit="0" wrapText="0"/>
    </xf>
    <xf borderId="15" fillId="0" fontId="11" numFmtId="164" xfId="0" applyAlignment="1" applyBorder="1" applyFont="1" applyNumberFormat="1">
      <alignment horizontal="center" shrinkToFit="0" wrapText="0"/>
    </xf>
    <xf borderId="16" fillId="0" fontId="11" numFmtId="164" xfId="0" applyAlignment="1" applyBorder="1" applyFont="1" applyNumberFormat="1">
      <alignment horizontal="center" shrinkToFit="0" wrapText="0"/>
    </xf>
    <xf borderId="17" fillId="0" fontId="11" numFmtId="0" xfId="0" applyAlignment="1" applyBorder="1" applyFont="1">
      <alignment horizontal="center" readingOrder="0" shrinkToFit="0" wrapText="0"/>
    </xf>
    <xf borderId="0" fillId="0" fontId="2" numFmtId="1" xfId="0" applyAlignment="1" applyFont="1" applyNumberFormat="1">
      <alignment shrinkToFit="0" wrapText="0"/>
    </xf>
    <xf borderId="12" fillId="2" fontId="12" numFmtId="1" xfId="0" applyAlignment="1" applyBorder="1" applyFont="1" applyNumberFormat="1">
      <alignment horizontal="center" readingOrder="0" shrinkToFit="0" vertical="bottom" wrapText="0"/>
    </xf>
    <xf borderId="10" fillId="0" fontId="3" numFmtId="0" xfId="0" applyAlignment="1" applyBorder="1" applyFont="1">
      <alignment horizontal="center" readingOrder="0" shrinkToFit="0" wrapText="0"/>
    </xf>
    <xf borderId="1" fillId="0" fontId="3" numFmtId="1" xfId="0" applyAlignment="1" applyBorder="1" applyFont="1" applyNumberFormat="1">
      <alignment horizontal="center" readingOrder="0" shrinkToFit="0" wrapText="0"/>
    </xf>
    <xf borderId="1" fillId="3" fontId="3" numFmtId="0" xfId="0" applyAlignment="1" applyBorder="1" applyFont="1">
      <alignment horizontal="center" shrinkToFit="0" wrapText="0"/>
    </xf>
    <xf borderId="1" fillId="0" fontId="3" numFmtId="1" xfId="0" applyAlignment="1" applyBorder="1" applyFont="1" applyNumberFormat="1">
      <alignment horizontal="center" shrinkToFit="0" wrapText="0"/>
    </xf>
    <xf borderId="12" fillId="0" fontId="3" numFmtId="0" xfId="0" applyAlignment="1" applyBorder="1" applyFont="1">
      <alignment horizontal="center" readingOrder="0" shrinkToFit="0" wrapText="0"/>
    </xf>
    <xf borderId="0" fillId="0" fontId="2" numFmtId="1" xfId="0" applyAlignment="1" applyFont="1" applyNumberFormat="1">
      <alignment readingOrder="0" shrinkToFit="0" wrapText="0"/>
    </xf>
    <xf borderId="18" fillId="0" fontId="3" numFmtId="2" xfId="0" applyAlignment="1" applyBorder="1" applyFont="1" applyNumberFormat="1">
      <alignment horizontal="center" shrinkToFit="0" wrapText="0"/>
    </xf>
    <xf borderId="19" fillId="3" fontId="3" numFmtId="0" xfId="0" applyAlignment="1" applyBorder="1" applyFont="1">
      <alignment horizontal="center" readingOrder="0" shrinkToFit="0" wrapText="0"/>
    </xf>
    <xf borderId="20" fillId="0" fontId="11" numFmtId="164" xfId="0" applyAlignment="1" applyBorder="1" applyFont="1" applyNumberFormat="1">
      <alignment horizontal="center" shrinkToFit="0" wrapText="0"/>
    </xf>
    <xf borderId="1" fillId="0" fontId="3" numFmtId="0" xfId="0" applyAlignment="1" applyBorder="1" applyFont="1">
      <alignment horizontal="center" shrinkToFit="0" wrapText="0"/>
    </xf>
    <xf borderId="17" fillId="0" fontId="11" numFmtId="0" xfId="0" applyAlignment="1" applyBorder="1" applyFont="1">
      <alignment horizontal="center" shrinkToFit="0" wrapText="0"/>
    </xf>
    <xf borderId="12" fillId="0" fontId="3" numFmtId="0" xfId="0" applyAlignment="1" applyBorder="1" applyFont="1">
      <alignment shrinkToFit="0" wrapText="0"/>
    </xf>
    <xf borderId="21" fillId="0" fontId="3" numFmtId="0" xfId="0" applyAlignment="1" applyBorder="1" applyFont="1">
      <alignment horizontal="center" readingOrder="0" shrinkToFit="0" wrapText="0"/>
    </xf>
    <xf borderId="22" fillId="0" fontId="3" numFmtId="0" xfId="0" applyAlignment="1" applyBorder="1" applyFont="1">
      <alignment horizontal="center" shrinkToFit="0" wrapText="0"/>
    </xf>
    <xf borderId="12" fillId="0" fontId="3" numFmtId="2" xfId="0" applyAlignment="1" applyBorder="1" applyFont="1" applyNumberFormat="1">
      <alignment horizontal="center" shrinkToFit="0" wrapText="0"/>
    </xf>
    <xf borderId="23" fillId="3" fontId="3" numFmtId="0" xfId="0" applyAlignment="1" applyBorder="1" applyFont="1">
      <alignment horizontal="center" readingOrder="0" shrinkToFit="0" wrapText="0"/>
    </xf>
    <xf borderId="10" fillId="3" fontId="3" numFmtId="0" xfId="0" applyAlignment="1" applyBorder="1" applyFont="1">
      <alignment horizontal="center" readingOrder="0" shrinkToFit="0" wrapText="0"/>
    </xf>
    <xf borderId="1" fillId="0" fontId="3" numFmtId="0" xfId="0" applyAlignment="1" applyBorder="1" applyFont="1">
      <alignment horizontal="center" readingOrder="0" shrinkToFit="0" wrapText="0"/>
    </xf>
    <xf borderId="0" fillId="0" fontId="3" numFmtId="0" xfId="0" applyAlignment="1" applyFont="1">
      <alignment horizontal="center" readingOrder="0" shrinkToFit="0" wrapText="0"/>
    </xf>
    <xf borderId="14" fillId="0" fontId="3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readingOrder="0" shrinkToFit="0" wrapText="0"/>
    </xf>
    <xf borderId="18" fillId="0" fontId="3" numFmtId="1" xfId="0" applyAlignment="1" applyBorder="1" applyFont="1" applyNumberFormat="1">
      <alignment horizontal="center" readingOrder="0" shrinkToFit="0" wrapText="0"/>
    </xf>
    <xf borderId="24" fillId="3" fontId="3" numFmtId="0" xfId="0" applyAlignment="1" applyBorder="1" applyFont="1">
      <alignment horizontal="center" shrinkToFit="0" wrapText="0"/>
    </xf>
    <xf borderId="18" fillId="0" fontId="3" numFmtId="1" xfId="0" applyAlignment="1" applyBorder="1" applyFont="1" applyNumberFormat="1">
      <alignment horizontal="center" shrinkToFit="0" wrapText="0"/>
    </xf>
    <xf borderId="0" fillId="3" fontId="13" numFmtId="0" xfId="0" applyAlignment="1" applyFont="1">
      <alignment horizontal="left" readingOrder="0" shrinkToFit="0" wrapText="1"/>
    </xf>
    <xf borderId="0" fillId="0" fontId="3" numFmtId="0" xfId="0" applyAlignment="1" applyFont="1">
      <alignment horizontal="left" readingOrder="0" shrinkToFit="0" wrapText="0"/>
    </xf>
    <xf borderId="24" fillId="3" fontId="3" numFmtId="0" xfId="0" applyAlignment="1" applyBorder="1" applyFont="1">
      <alignment horizontal="center" readingOrder="0" shrinkToFit="0" wrapText="0"/>
    </xf>
    <xf borderId="0" fillId="0" fontId="2" numFmtId="2" xfId="0" applyAlignment="1" applyFont="1" applyNumberFormat="1">
      <alignment shrinkToFit="0" wrapText="0"/>
    </xf>
    <xf borderId="25" fillId="0" fontId="3" numFmtId="0" xfId="0" applyAlignment="1" applyBorder="1" applyFont="1">
      <alignment horizontal="center" shrinkToFit="0" wrapText="0"/>
    </xf>
    <xf borderId="25" fillId="0" fontId="14" numFmtId="0" xfId="0" applyAlignment="1" applyBorder="1" applyFont="1">
      <alignment shrinkToFit="0" wrapText="1"/>
    </xf>
    <xf borderId="9" fillId="3" fontId="9" numFmtId="1" xfId="0" applyAlignment="1" applyBorder="1" applyFont="1" applyNumberFormat="1">
      <alignment horizontal="center" shrinkToFit="0" wrapText="0"/>
    </xf>
    <xf borderId="25" fillId="0" fontId="2" numFmtId="1" xfId="0" applyAlignment="1" applyBorder="1" applyFont="1" applyNumberFormat="1">
      <alignment shrinkToFit="0" wrapText="0"/>
    </xf>
    <xf borderId="8" fillId="2" fontId="10" numFmtId="1" xfId="0" applyAlignment="1" applyBorder="1" applyFont="1" applyNumberFormat="1">
      <alignment horizontal="center" shrinkToFit="0" wrapText="0"/>
    </xf>
    <xf borderId="26" fillId="3" fontId="10" numFmtId="2" xfId="0" applyAlignment="1" applyBorder="1" applyFont="1" applyNumberFormat="1">
      <alignment horizontal="center" shrinkToFit="0" wrapText="0"/>
    </xf>
    <xf borderId="3" fillId="3" fontId="10" numFmtId="2" xfId="0" applyAlignment="1" applyBorder="1" applyFont="1" applyNumberFormat="1">
      <alignment horizontal="center" shrinkToFit="0" wrapText="0"/>
    </xf>
    <xf borderId="27" fillId="3" fontId="9" numFmtId="2" xfId="0" applyAlignment="1" applyBorder="1" applyFont="1" applyNumberFormat="1">
      <alignment horizontal="center" shrinkToFit="0" wrapText="0"/>
    </xf>
    <xf borderId="27" fillId="3" fontId="2" numFmtId="0" xfId="0" applyAlignment="1" applyBorder="1" applyFont="1">
      <alignment horizontal="center" shrinkToFit="0" wrapText="0"/>
    </xf>
    <xf borderId="25" fillId="0" fontId="2" numFmtId="0" xfId="0" applyAlignment="1" applyBorder="1" applyFont="1">
      <alignment shrinkToFit="0" wrapText="0"/>
    </xf>
    <xf borderId="27" fillId="3" fontId="8" numFmtId="164" xfId="0" applyAlignment="1" applyBorder="1" applyFont="1" applyNumberFormat="1">
      <alignment horizontal="center" shrinkToFit="0" wrapText="0"/>
    </xf>
    <xf borderId="9" fillId="3" fontId="8" numFmtId="2" xfId="0" applyAlignment="1" applyBorder="1" applyFont="1" applyNumberFormat="1">
      <alignment horizontal="center" shrinkToFit="0" wrapText="0"/>
    </xf>
    <xf borderId="28" fillId="3" fontId="2" numFmtId="1" xfId="0" applyAlignment="1" applyBorder="1" applyFont="1" applyNumberFormat="1">
      <alignment shrinkToFit="0" wrapText="0"/>
    </xf>
    <xf borderId="0" fillId="0" fontId="15" numFmtId="49" xfId="0" applyAlignment="1" applyFont="1" applyNumberFormat="1">
      <alignment shrinkToFit="0" wrapText="0"/>
    </xf>
    <xf borderId="0" fillId="0" fontId="1" numFmtId="0" xfId="0" applyAlignment="1" applyFont="1">
      <alignment shrinkToFit="0" wrapText="0"/>
    </xf>
    <xf borderId="3" fillId="3" fontId="1" numFmtId="0" xfId="0" applyAlignment="1" applyBorder="1" applyFont="1">
      <alignment horizontal="center" shrinkToFit="0" wrapText="0"/>
    </xf>
    <xf borderId="3" fillId="0" fontId="1" numFmtId="2" xfId="0" applyAlignment="1" applyBorder="1" applyFont="1" applyNumberFormat="1">
      <alignment horizontal="center" readingOrder="0" shrinkToFit="0" wrapText="0"/>
    </xf>
    <xf borderId="0" fillId="0" fontId="1" numFmtId="2" xfId="0" applyAlignment="1" applyFont="1" applyNumberForma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shrinkToFit="0" wrapText="0"/>
    </xf>
    <xf borderId="28" fillId="3" fontId="1" numFmtId="0" xfId="0" applyAlignment="1" applyBorder="1" applyFont="1">
      <alignment horizontal="center" shrinkToFit="0" wrapText="0"/>
    </xf>
    <xf borderId="0" fillId="0" fontId="3" numFmtId="1" xfId="0" applyAlignment="1" applyFont="1" applyNumberFormat="1">
      <alignment horizontal="left" shrinkToFit="0" wrapText="0"/>
    </xf>
    <xf borderId="0" fillId="0" fontId="3" numFmtId="2" xfId="0" applyAlignment="1" applyFont="1" applyNumberFormat="1">
      <alignment horizontal="left" shrinkToFit="0" wrapText="0"/>
    </xf>
    <xf borderId="0" fillId="0" fontId="16" numFmtId="0" xfId="0" applyAlignment="1" applyFont="1">
      <alignment shrinkToFit="0" wrapText="0"/>
    </xf>
    <xf borderId="0" fillId="3" fontId="17" numFmtId="0" xfId="0" applyAlignment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5.13" defaultRowHeight="15.75"/>
  <cols>
    <col customWidth="1" min="1" max="1" width="10.63"/>
    <col customWidth="1" min="2" max="2" width="7.63"/>
    <col customWidth="1" min="3" max="3" width="6.38"/>
    <col customWidth="1" min="4" max="4" width="22.5"/>
    <col customWidth="1" hidden="1" min="5" max="5" width="0.13"/>
    <col customWidth="1" min="6" max="15" width="3.0"/>
    <col customWidth="1" hidden="1" min="16" max="16" width="3.0"/>
    <col customWidth="1" min="17" max="26" width="3.0"/>
    <col customWidth="1" min="27" max="27" width="2.63"/>
    <col customWidth="1" min="28" max="28" width="19.13"/>
    <col customWidth="1" min="29" max="29" width="21.13"/>
    <col customWidth="1" min="30" max="30" width="13.63"/>
    <col customWidth="1" min="31" max="31" width="15.0"/>
    <col customWidth="1" min="32" max="32" width="15.63"/>
    <col customWidth="1" min="33" max="33" width="4.13"/>
    <col customWidth="1" min="34" max="34" width="13.38"/>
    <col customWidth="1" min="35" max="35" width="2.5"/>
    <col customWidth="1" min="36" max="36" width="5.75"/>
    <col customWidth="1" min="37" max="37" width="6.13"/>
    <col customWidth="1" min="38" max="38" width="2.63"/>
    <col customWidth="1" min="39" max="39" width="1.88"/>
    <col customWidth="1" min="40" max="40" width="4.5"/>
    <col customWidth="1" min="41" max="41" width="10.0"/>
    <col customWidth="1" min="42" max="42" width="7.0"/>
    <col customWidth="1" min="43" max="51" width="7.75"/>
    <col customWidth="1" min="52" max="52" width="10.13"/>
  </cols>
  <sheetData>
    <row r="1" ht="18.0" customHeight="1">
      <c r="A1" s="1"/>
      <c r="B1" s="1"/>
      <c r="C1" s="2"/>
      <c r="D1" s="3" t="s">
        <v>0</v>
      </c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5"/>
      <c r="AD1" s="5"/>
      <c r="AE1" s="5"/>
      <c r="AF1" s="3"/>
      <c r="AG1" s="3"/>
      <c r="AH1" s="6"/>
      <c r="AI1" s="6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ht="36.75" customHeight="1">
      <c r="A2" s="7" t="s">
        <v>1</v>
      </c>
      <c r="B2" s="7" t="s">
        <v>2</v>
      </c>
      <c r="C2" s="8" t="s">
        <v>3</v>
      </c>
      <c r="D2" s="9"/>
      <c r="E2" s="9"/>
      <c r="F2" s="10"/>
      <c r="G2" s="11"/>
      <c r="H2" s="11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2" t="s">
        <v>4</v>
      </c>
      <c r="AB2" s="13" t="s">
        <v>5</v>
      </c>
      <c r="AC2" s="13" t="s">
        <v>6</v>
      </c>
      <c r="AD2" s="13" t="s">
        <v>7</v>
      </c>
      <c r="AE2" s="14"/>
      <c r="AF2" s="15" t="s">
        <v>8</v>
      </c>
      <c r="AG2" s="16" t="s">
        <v>9</v>
      </c>
      <c r="AH2" s="17" t="s">
        <v>10</v>
      </c>
      <c r="AI2" s="18" t="s">
        <v>11</v>
      </c>
      <c r="AJ2" s="19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</row>
    <row r="3" ht="36.75" customHeight="1">
      <c r="A3" s="21"/>
      <c r="B3" s="21"/>
      <c r="C3" s="22"/>
      <c r="D3" s="23" t="s">
        <v>12</v>
      </c>
      <c r="E3" s="23" t="s">
        <v>13</v>
      </c>
      <c r="F3" s="23" t="s">
        <v>14</v>
      </c>
      <c r="G3" s="24" t="s">
        <v>15</v>
      </c>
      <c r="H3" s="24" t="s">
        <v>16</v>
      </c>
      <c r="I3" s="24" t="s">
        <v>17</v>
      </c>
      <c r="J3" s="24" t="s">
        <v>18</v>
      </c>
      <c r="K3" s="24" t="s">
        <v>19</v>
      </c>
      <c r="L3" s="24" t="s">
        <v>20</v>
      </c>
      <c r="M3" s="23" t="s">
        <v>21</v>
      </c>
      <c r="N3" s="24" t="s">
        <v>22</v>
      </c>
      <c r="O3" s="24" t="s">
        <v>23</v>
      </c>
      <c r="P3" s="24" t="s">
        <v>24</v>
      </c>
      <c r="Q3" s="24" t="s">
        <v>24</v>
      </c>
      <c r="R3" s="24" t="s">
        <v>25</v>
      </c>
      <c r="S3" s="24" t="s">
        <v>26</v>
      </c>
      <c r="T3" s="24" t="s">
        <v>27</v>
      </c>
      <c r="U3" s="24" t="s">
        <v>28</v>
      </c>
      <c r="V3" s="24" t="s">
        <v>29</v>
      </c>
      <c r="W3" s="24" t="s">
        <v>30</v>
      </c>
      <c r="X3" s="24" t="s">
        <v>31</v>
      </c>
      <c r="Y3" s="24" t="s">
        <v>32</v>
      </c>
      <c r="Z3" s="25" t="s">
        <v>33</v>
      </c>
      <c r="AA3" s="26"/>
      <c r="AB3" s="27"/>
      <c r="AC3" s="27"/>
      <c r="AD3" s="27"/>
      <c r="AE3" s="23" t="s">
        <v>34</v>
      </c>
      <c r="AF3" s="28"/>
      <c r="AG3" s="29" t="s">
        <v>35</v>
      </c>
      <c r="AH3" s="29"/>
      <c r="AI3" s="30"/>
      <c r="AJ3" s="3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ht="12.75" customHeight="1">
      <c r="A4" s="32">
        <v>38.0</v>
      </c>
      <c r="B4" s="32">
        <v>1.0</v>
      </c>
      <c r="C4" s="33">
        <v>69.0</v>
      </c>
      <c r="D4" s="34" t="s">
        <v>36</v>
      </c>
      <c r="E4" s="35"/>
      <c r="F4" s="36">
        <v>7.0</v>
      </c>
      <c r="G4" s="36">
        <v>10.0</v>
      </c>
      <c r="H4" s="37">
        <v>10.0</v>
      </c>
      <c r="I4" s="37">
        <v>10.0</v>
      </c>
      <c r="J4" s="37">
        <v>10.0</v>
      </c>
      <c r="K4" s="37">
        <v>10.0</v>
      </c>
      <c r="L4" s="37">
        <v>10.0</v>
      </c>
      <c r="M4" s="37"/>
      <c r="N4" s="37">
        <v>10.0</v>
      </c>
      <c r="O4" s="37">
        <v>10.0</v>
      </c>
      <c r="P4" s="36"/>
      <c r="Q4" s="37">
        <v>10.0</v>
      </c>
      <c r="R4" s="37">
        <v>10.0</v>
      </c>
      <c r="S4" s="37">
        <v>10.0</v>
      </c>
      <c r="T4" s="37">
        <v>10.0</v>
      </c>
      <c r="U4" s="37">
        <v>10.0</v>
      </c>
      <c r="V4" s="37">
        <v>10.0</v>
      </c>
      <c r="W4" s="37">
        <v>10.0</v>
      </c>
      <c r="X4" s="37">
        <v>10.0</v>
      </c>
      <c r="Y4" s="37">
        <v>10.0</v>
      </c>
      <c r="Z4" s="38">
        <v>10.0</v>
      </c>
      <c r="AA4" s="39">
        <f t="shared" ref="AA4:AA156" si="1">COUNTA(F4:Z4)</f>
        <v>19</v>
      </c>
      <c r="AB4" s="40">
        <f t="shared" ref="AB4:AB156" si="2">+AD4/AC4</f>
        <v>17.16666667</v>
      </c>
      <c r="AC4" s="41">
        <v>6.0</v>
      </c>
      <c r="AD4" s="42">
        <f>17+17+17+17+17+18</f>
        <v>103</v>
      </c>
      <c r="AE4" s="43">
        <f t="shared" ref="AE4:AE156" si="3">SUM(F4:Z4)</f>
        <v>187</v>
      </c>
      <c r="AF4" s="44">
        <v>15.0</v>
      </c>
      <c r="AG4" s="45">
        <f t="shared" ref="AG4:AG156" si="4">SUM(AE4:AF4)</f>
        <v>202</v>
      </c>
      <c r="AH4" s="46">
        <f t="shared" ref="AH4:AH156" si="5">+AG4/AB4*$AB$157</f>
        <v>141.704397</v>
      </c>
      <c r="AI4" s="47"/>
      <c r="AJ4" s="48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ht="12.75" customHeight="1">
      <c r="A5" s="49">
        <v>32.0</v>
      </c>
      <c r="B5" s="49">
        <v>2.0</v>
      </c>
      <c r="C5" s="33">
        <v>111.0</v>
      </c>
      <c r="D5" s="34" t="s">
        <v>37</v>
      </c>
      <c r="E5" s="35"/>
      <c r="F5" s="36">
        <v>8.0</v>
      </c>
      <c r="G5" s="36">
        <v>10.0</v>
      </c>
      <c r="H5" s="36">
        <v>10.0</v>
      </c>
      <c r="I5" s="36">
        <v>9.0</v>
      </c>
      <c r="J5" s="36">
        <v>9.0</v>
      </c>
      <c r="K5" s="36">
        <v>10.0</v>
      </c>
      <c r="L5" s="36">
        <v>10.0</v>
      </c>
      <c r="M5" s="36"/>
      <c r="N5" s="36">
        <v>10.0</v>
      </c>
      <c r="O5" s="36">
        <v>10.0</v>
      </c>
      <c r="P5" s="36"/>
      <c r="Q5" s="36">
        <v>10.0</v>
      </c>
      <c r="R5" s="36">
        <v>10.0</v>
      </c>
      <c r="S5" s="36">
        <v>10.0</v>
      </c>
      <c r="T5" s="36">
        <v>9.0</v>
      </c>
      <c r="U5" s="36">
        <v>10.0</v>
      </c>
      <c r="V5" s="36">
        <v>10.0</v>
      </c>
      <c r="W5" s="36">
        <v>9.0</v>
      </c>
      <c r="X5" s="36">
        <v>10.0</v>
      </c>
      <c r="Y5" s="36">
        <v>10.0</v>
      </c>
      <c r="Z5" s="50">
        <v>10.0</v>
      </c>
      <c r="AA5" s="39">
        <f t="shared" si="1"/>
        <v>19</v>
      </c>
      <c r="AB5" s="40">
        <f t="shared" si="2"/>
        <v>16.2</v>
      </c>
      <c r="AC5" s="51">
        <v>5.0</v>
      </c>
      <c r="AD5" s="51">
        <v>81.0</v>
      </c>
      <c r="AE5" s="52">
        <f t="shared" si="3"/>
        <v>184</v>
      </c>
      <c r="AF5" s="44">
        <v>15.0</v>
      </c>
      <c r="AG5" s="45">
        <f t="shared" si="4"/>
        <v>199</v>
      </c>
      <c r="AH5" s="46">
        <f t="shared" si="5"/>
        <v>147.9299101</v>
      </c>
      <c r="AI5" s="47"/>
      <c r="AJ5" s="48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ht="12.75" customHeight="1">
      <c r="A6" s="49">
        <v>6.0</v>
      </c>
      <c r="B6" s="49">
        <v>3.0</v>
      </c>
      <c r="C6" s="33">
        <v>18.0</v>
      </c>
      <c r="D6" s="34" t="s">
        <v>38</v>
      </c>
      <c r="E6" s="35"/>
      <c r="F6" s="36">
        <v>8.0</v>
      </c>
      <c r="G6" s="36">
        <v>8.0</v>
      </c>
      <c r="H6" s="36">
        <v>10.0</v>
      </c>
      <c r="I6" s="36">
        <v>9.0</v>
      </c>
      <c r="J6" s="36">
        <v>9.0</v>
      </c>
      <c r="K6" s="36">
        <v>10.0</v>
      </c>
      <c r="L6" s="36">
        <v>10.0</v>
      </c>
      <c r="M6" s="36"/>
      <c r="N6" s="36">
        <v>9.0</v>
      </c>
      <c r="O6" s="36">
        <v>10.0</v>
      </c>
      <c r="P6" s="36"/>
      <c r="Q6" s="36">
        <v>10.0</v>
      </c>
      <c r="R6" s="36">
        <v>10.0</v>
      </c>
      <c r="S6" s="36">
        <v>9.0</v>
      </c>
      <c r="T6" s="36">
        <v>10.0</v>
      </c>
      <c r="U6" s="36">
        <v>10.0</v>
      </c>
      <c r="V6" s="36">
        <v>10.0</v>
      </c>
      <c r="W6" s="36">
        <v>10.0</v>
      </c>
      <c r="X6" s="36">
        <v>10.0</v>
      </c>
      <c r="Y6" s="36">
        <v>10.0</v>
      </c>
      <c r="Z6" s="50">
        <v>10.0</v>
      </c>
      <c r="AA6" s="39">
        <f t="shared" si="1"/>
        <v>19</v>
      </c>
      <c r="AB6" s="40">
        <f t="shared" si="2"/>
        <v>13.16666667</v>
      </c>
      <c r="AC6" s="51">
        <v>6.0</v>
      </c>
      <c r="AD6" s="53">
        <f>14+12+12+13+14+14</f>
        <v>79</v>
      </c>
      <c r="AE6" s="52">
        <f t="shared" si="3"/>
        <v>182</v>
      </c>
      <c r="AF6" s="44">
        <v>15.0</v>
      </c>
      <c r="AG6" s="45">
        <f t="shared" si="4"/>
        <v>197</v>
      </c>
      <c r="AH6" s="46">
        <f t="shared" si="5"/>
        <v>180.1807194</v>
      </c>
      <c r="AI6" s="47"/>
      <c r="AJ6" s="48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ht="12.75" customHeight="1">
      <c r="A7" s="32">
        <v>2.0</v>
      </c>
      <c r="B7" s="49">
        <v>4.0</v>
      </c>
      <c r="C7" s="33">
        <v>117.0</v>
      </c>
      <c r="D7" s="34" t="s">
        <v>39</v>
      </c>
      <c r="E7" s="35"/>
      <c r="F7" s="36">
        <v>7.5</v>
      </c>
      <c r="G7" s="36">
        <v>9.0</v>
      </c>
      <c r="H7" s="36">
        <v>10.0</v>
      </c>
      <c r="I7" s="36">
        <v>9.0</v>
      </c>
      <c r="J7" s="36">
        <v>10.0</v>
      </c>
      <c r="K7" s="36">
        <v>10.0</v>
      </c>
      <c r="L7" s="36">
        <v>10.0</v>
      </c>
      <c r="M7" s="36"/>
      <c r="N7" s="36">
        <v>10.0</v>
      </c>
      <c r="O7" s="36">
        <v>10.0</v>
      </c>
      <c r="P7" s="36"/>
      <c r="Q7" s="54">
        <v>10.0</v>
      </c>
      <c r="R7" s="36">
        <v>10.0</v>
      </c>
      <c r="S7" s="36">
        <v>9.0</v>
      </c>
      <c r="T7" s="36">
        <v>9.0</v>
      </c>
      <c r="U7" s="36">
        <v>10.0</v>
      </c>
      <c r="V7" s="36">
        <v>10.0</v>
      </c>
      <c r="W7" s="36">
        <v>8.0</v>
      </c>
      <c r="X7" s="36">
        <v>10.0</v>
      </c>
      <c r="Y7" s="36">
        <v>10.0</v>
      </c>
      <c r="Z7" s="36">
        <v>10.0</v>
      </c>
      <c r="AA7" s="39">
        <f t="shared" si="1"/>
        <v>19</v>
      </c>
      <c r="AB7" s="40">
        <f t="shared" si="2"/>
        <v>12</v>
      </c>
      <c r="AC7" s="51">
        <v>6.0</v>
      </c>
      <c r="AD7" s="51">
        <v>72.0</v>
      </c>
      <c r="AE7" s="52">
        <f t="shared" si="3"/>
        <v>181.5</v>
      </c>
      <c r="AF7" s="44">
        <v>15.0</v>
      </c>
      <c r="AG7" s="45">
        <f t="shared" si="4"/>
        <v>196.5</v>
      </c>
      <c r="AH7" s="46">
        <f t="shared" si="5"/>
        <v>197.1965171</v>
      </c>
      <c r="AI7" s="47"/>
      <c r="AJ7" s="55" t="s">
        <v>40</v>
      </c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ht="12.75" customHeight="1">
      <c r="A8" s="32">
        <v>39.0</v>
      </c>
      <c r="B8" s="32">
        <v>5.0</v>
      </c>
      <c r="C8" s="33">
        <v>97.0</v>
      </c>
      <c r="D8" s="34" t="s">
        <v>41</v>
      </c>
      <c r="E8" s="35"/>
      <c r="F8" s="36">
        <v>10.0</v>
      </c>
      <c r="G8" s="36">
        <v>10.0</v>
      </c>
      <c r="H8" s="36">
        <v>10.0</v>
      </c>
      <c r="I8" s="36">
        <v>7.0</v>
      </c>
      <c r="J8" s="36">
        <v>9.0</v>
      </c>
      <c r="K8" s="36">
        <v>10.0</v>
      </c>
      <c r="L8" s="36">
        <v>10.0</v>
      </c>
      <c r="M8" s="36"/>
      <c r="N8" s="36">
        <v>10.0</v>
      </c>
      <c r="O8" s="36">
        <v>10.0</v>
      </c>
      <c r="P8" s="36"/>
      <c r="Q8" s="36">
        <v>10.0</v>
      </c>
      <c r="R8" s="36">
        <v>10.0</v>
      </c>
      <c r="S8" s="36">
        <v>8.0</v>
      </c>
      <c r="T8" s="36">
        <v>10.0</v>
      </c>
      <c r="U8" s="36">
        <v>8.0</v>
      </c>
      <c r="V8" s="36">
        <v>10.0</v>
      </c>
      <c r="W8" s="36">
        <v>9.0</v>
      </c>
      <c r="X8" s="36">
        <v>10.0</v>
      </c>
      <c r="Y8" s="36">
        <v>10.0</v>
      </c>
      <c r="Z8" s="50">
        <v>9.0</v>
      </c>
      <c r="AA8" s="39">
        <f t="shared" si="1"/>
        <v>19</v>
      </c>
      <c r="AB8" s="56">
        <f t="shared" si="2"/>
        <v>16.66666667</v>
      </c>
      <c r="AC8" s="51">
        <v>3.0</v>
      </c>
      <c r="AD8" s="51">
        <f>18+17+15</f>
        <v>50</v>
      </c>
      <c r="AE8" s="52">
        <f t="shared" si="3"/>
        <v>180</v>
      </c>
      <c r="AF8" s="57">
        <v>15.0</v>
      </c>
      <c r="AG8" s="58">
        <f t="shared" si="4"/>
        <v>195</v>
      </c>
      <c r="AH8" s="46">
        <f t="shared" si="5"/>
        <v>140.8976641</v>
      </c>
      <c r="AI8" s="47"/>
      <c r="AJ8" s="48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ht="12.75" customHeight="1">
      <c r="A9" s="49">
        <v>17.0</v>
      </c>
      <c r="B9" s="49">
        <v>6.0</v>
      </c>
      <c r="C9" s="33">
        <v>3.0</v>
      </c>
      <c r="D9" s="34" t="s">
        <v>42</v>
      </c>
      <c r="E9" s="35"/>
      <c r="F9" s="36">
        <v>10.0</v>
      </c>
      <c r="G9" s="36">
        <v>9.0</v>
      </c>
      <c r="H9" s="36">
        <v>10.0</v>
      </c>
      <c r="I9" s="36">
        <v>7.0</v>
      </c>
      <c r="J9" s="36">
        <v>10.0</v>
      </c>
      <c r="K9" s="36">
        <v>10.0</v>
      </c>
      <c r="L9" s="36">
        <v>10.0</v>
      </c>
      <c r="M9" s="36"/>
      <c r="N9" s="36">
        <v>10.0</v>
      </c>
      <c r="O9" s="36">
        <v>10.0</v>
      </c>
      <c r="P9" s="36"/>
      <c r="Q9" s="36">
        <v>10.0</v>
      </c>
      <c r="R9" s="36">
        <v>10.0</v>
      </c>
      <c r="S9" s="36">
        <v>8.0</v>
      </c>
      <c r="T9" s="36">
        <v>8.0</v>
      </c>
      <c r="U9" s="36">
        <v>8.0</v>
      </c>
      <c r="V9" s="36">
        <v>9.0</v>
      </c>
      <c r="W9" s="36">
        <v>10.0</v>
      </c>
      <c r="X9" s="36">
        <v>10.0</v>
      </c>
      <c r="Y9" s="36">
        <v>10.0</v>
      </c>
      <c r="Z9" s="50">
        <v>10.0</v>
      </c>
      <c r="AA9" s="39">
        <f t="shared" si="1"/>
        <v>19</v>
      </c>
      <c r="AB9" s="40">
        <f t="shared" si="2"/>
        <v>14</v>
      </c>
      <c r="AC9" s="51">
        <v>5.0</v>
      </c>
      <c r="AD9" s="53">
        <f>15+12+15+14+14</f>
        <v>70</v>
      </c>
      <c r="AE9" s="52">
        <f t="shared" si="3"/>
        <v>179</v>
      </c>
      <c r="AF9" s="44">
        <v>15.0</v>
      </c>
      <c r="AG9" s="45">
        <f t="shared" si="4"/>
        <v>194</v>
      </c>
      <c r="AH9" s="46">
        <f t="shared" si="5"/>
        <v>166.8751333</v>
      </c>
      <c r="AI9" s="47"/>
      <c r="AJ9" s="48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</row>
    <row r="10" ht="12.75" customHeight="1">
      <c r="A10" s="49">
        <v>25.0</v>
      </c>
      <c r="B10" s="49">
        <v>7.0</v>
      </c>
      <c r="C10" s="33">
        <v>48.0</v>
      </c>
      <c r="D10" s="34" t="s">
        <v>43</v>
      </c>
      <c r="E10" s="35"/>
      <c r="F10" s="36">
        <v>8.0</v>
      </c>
      <c r="G10" s="36">
        <v>8.0</v>
      </c>
      <c r="H10" s="36">
        <v>10.0</v>
      </c>
      <c r="I10" s="36">
        <v>6.0</v>
      </c>
      <c r="J10" s="36">
        <v>8.0</v>
      </c>
      <c r="K10" s="36">
        <v>10.0</v>
      </c>
      <c r="L10" s="36">
        <v>10.0</v>
      </c>
      <c r="M10" s="36"/>
      <c r="N10" s="36">
        <v>10.0</v>
      </c>
      <c r="O10" s="36">
        <v>10.0</v>
      </c>
      <c r="P10" s="36"/>
      <c r="Q10" s="36">
        <v>10.0</v>
      </c>
      <c r="R10" s="36">
        <v>10.0</v>
      </c>
      <c r="S10" s="36">
        <v>9.0</v>
      </c>
      <c r="T10" s="36">
        <v>10.0</v>
      </c>
      <c r="U10" s="36">
        <v>10.0</v>
      </c>
      <c r="V10" s="36">
        <v>10.0</v>
      </c>
      <c r="W10" s="36">
        <v>9.0</v>
      </c>
      <c r="X10" s="36">
        <v>10.0</v>
      </c>
      <c r="Y10" s="36">
        <v>9.0</v>
      </c>
      <c r="Z10" s="50">
        <v>10.0</v>
      </c>
      <c r="AA10" s="39">
        <f t="shared" si="1"/>
        <v>19</v>
      </c>
      <c r="AB10" s="56">
        <f t="shared" si="2"/>
        <v>15</v>
      </c>
      <c r="AC10" s="51">
        <v>5.0</v>
      </c>
      <c r="AD10" s="51">
        <v>75.0</v>
      </c>
      <c r="AE10" s="52">
        <f t="shared" si="3"/>
        <v>177</v>
      </c>
      <c r="AF10" s="57">
        <v>15.0</v>
      </c>
      <c r="AG10" s="58">
        <f t="shared" si="4"/>
        <v>192</v>
      </c>
      <c r="AH10" s="46">
        <f t="shared" si="5"/>
        <v>154.144453</v>
      </c>
      <c r="AI10" s="47"/>
      <c r="AJ10" s="48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</row>
    <row r="11" ht="12.75" customHeight="1">
      <c r="A11" s="32">
        <v>26.0</v>
      </c>
      <c r="B11" s="49">
        <v>8.0</v>
      </c>
      <c r="C11" s="33">
        <v>56.0</v>
      </c>
      <c r="D11" s="34" t="s">
        <v>44</v>
      </c>
      <c r="E11" s="35"/>
      <c r="F11" s="36">
        <v>8.0</v>
      </c>
      <c r="G11" s="36">
        <v>10.0</v>
      </c>
      <c r="H11" s="36">
        <v>10.0</v>
      </c>
      <c r="I11" s="36">
        <v>9.0</v>
      </c>
      <c r="J11" s="36">
        <v>10.0</v>
      </c>
      <c r="K11" s="36">
        <v>10.0</v>
      </c>
      <c r="L11" s="36">
        <v>10.0</v>
      </c>
      <c r="M11" s="59"/>
      <c r="N11" s="36">
        <v>10.0</v>
      </c>
      <c r="O11" s="36">
        <v>10.0</v>
      </c>
      <c r="P11" s="36"/>
      <c r="Q11" s="36">
        <v>10.0</v>
      </c>
      <c r="R11" s="36">
        <v>10.0</v>
      </c>
      <c r="S11" s="36">
        <v>7.0</v>
      </c>
      <c r="T11" s="36">
        <v>10.0</v>
      </c>
      <c r="U11" s="36">
        <v>8.0</v>
      </c>
      <c r="V11" s="36">
        <v>10.0</v>
      </c>
      <c r="W11" s="36">
        <v>10.0</v>
      </c>
      <c r="X11" s="36">
        <v>10.0</v>
      </c>
      <c r="Y11" s="36">
        <v>9.0</v>
      </c>
      <c r="Z11" s="50">
        <v>6.0</v>
      </c>
      <c r="AA11" s="39">
        <f t="shared" si="1"/>
        <v>19</v>
      </c>
      <c r="AB11" s="56">
        <f t="shared" si="2"/>
        <v>15</v>
      </c>
      <c r="AC11" s="51">
        <v>3.0</v>
      </c>
      <c r="AD11" s="51">
        <f>14+15+16</f>
        <v>45</v>
      </c>
      <c r="AE11" s="52">
        <f t="shared" si="3"/>
        <v>177</v>
      </c>
      <c r="AF11" s="57">
        <v>15.0</v>
      </c>
      <c r="AG11" s="58">
        <f t="shared" si="4"/>
        <v>192</v>
      </c>
      <c r="AH11" s="46">
        <f t="shared" si="5"/>
        <v>154.144453</v>
      </c>
      <c r="AI11" s="47"/>
      <c r="AJ11" s="48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ht="12.75" customHeight="1">
      <c r="A12" s="32">
        <v>29.0</v>
      </c>
      <c r="B12" s="32">
        <v>9.0</v>
      </c>
      <c r="C12" s="33">
        <v>28.0</v>
      </c>
      <c r="D12" s="34" t="s">
        <v>45</v>
      </c>
      <c r="E12" s="35"/>
      <c r="F12" s="36">
        <v>7.5</v>
      </c>
      <c r="G12" s="36">
        <v>9.0</v>
      </c>
      <c r="H12" s="36">
        <v>10.0</v>
      </c>
      <c r="I12" s="36">
        <v>9.0</v>
      </c>
      <c r="J12" s="36">
        <v>10.0</v>
      </c>
      <c r="K12" s="36">
        <v>10.0</v>
      </c>
      <c r="L12" s="36">
        <v>10.0</v>
      </c>
      <c r="M12" s="36"/>
      <c r="N12" s="36">
        <v>10.0</v>
      </c>
      <c r="O12" s="36">
        <v>10.0</v>
      </c>
      <c r="P12" s="36"/>
      <c r="Q12" s="36">
        <v>10.0</v>
      </c>
      <c r="R12" s="36">
        <v>10.0</v>
      </c>
      <c r="S12" s="36">
        <v>9.0</v>
      </c>
      <c r="T12" s="36">
        <v>9.0</v>
      </c>
      <c r="U12" s="36">
        <v>10.0</v>
      </c>
      <c r="V12" s="36">
        <v>5.0</v>
      </c>
      <c r="W12" s="36">
        <v>10.0</v>
      </c>
      <c r="X12" s="36">
        <v>10.0</v>
      </c>
      <c r="Y12" s="36">
        <v>10.0</v>
      </c>
      <c r="Z12" s="50">
        <v>7.0</v>
      </c>
      <c r="AA12" s="39">
        <f t="shared" si="1"/>
        <v>19</v>
      </c>
      <c r="AB12" s="40">
        <f t="shared" si="2"/>
        <v>15.2</v>
      </c>
      <c r="AC12" s="51">
        <v>5.0</v>
      </c>
      <c r="AD12" s="51">
        <v>76.0</v>
      </c>
      <c r="AE12" s="52">
        <f t="shared" si="3"/>
        <v>175.5</v>
      </c>
      <c r="AF12" s="44">
        <v>15.0</v>
      </c>
      <c r="AG12" s="45">
        <f t="shared" si="4"/>
        <v>190.5</v>
      </c>
      <c r="AH12" s="46">
        <f t="shared" si="5"/>
        <v>150.9278284</v>
      </c>
      <c r="AI12" s="47"/>
      <c r="AJ12" s="48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ht="12.75" customHeight="1">
      <c r="A13" s="49">
        <v>45.0</v>
      </c>
      <c r="B13" s="49">
        <v>10.0</v>
      </c>
      <c r="C13" s="33">
        <v>137.0</v>
      </c>
      <c r="D13" s="34" t="s">
        <v>46</v>
      </c>
      <c r="E13" s="35"/>
      <c r="F13" s="36">
        <v>6.0</v>
      </c>
      <c r="G13" s="36">
        <v>9.0</v>
      </c>
      <c r="H13" s="36">
        <v>10.0</v>
      </c>
      <c r="I13" s="36">
        <v>7.0</v>
      </c>
      <c r="J13" s="36">
        <v>10.0</v>
      </c>
      <c r="K13" s="36">
        <v>10.0</v>
      </c>
      <c r="L13" s="36">
        <v>10.0</v>
      </c>
      <c r="M13" s="36"/>
      <c r="N13" s="36">
        <v>10.0</v>
      </c>
      <c r="O13" s="36">
        <v>10.0</v>
      </c>
      <c r="P13" s="36"/>
      <c r="Q13" s="36">
        <v>10.0</v>
      </c>
      <c r="R13" s="36">
        <v>10.0</v>
      </c>
      <c r="S13" s="36">
        <v>10.0</v>
      </c>
      <c r="T13" s="36">
        <v>8.0</v>
      </c>
      <c r="U13" s="36">
        <v>7.0</v>
      </c>
      <c r="V13" s="36">
        <v>10.0</v>
      </c>
      <c r="W13" s="36">
        <v>10.0</v>
      </c>
      <c r="X13" s="36">
        <v>10.0</v>
      </c>
      <c r="Y13" s="36">
        <v>10.0</v>
      </c>
      <c r="Z13" s="50">
        <v>7.0</v>
      </c>
      <c r="AA13" s="39">
        <f t="shared" si="1"/>
        <v>19</v>
      </c>
      <c r="AB13" s="40">
        <f t="shared" si="2"/>
        <v>16.75</v>
      </c>
      <c r="AC13" s="51">
        <v>4.0</v>
      </c>
      <c r="AD13" s="51">
        <v>67.0</v>
      </c>
      <c r="AE13" s="52">
        <f t="shared" si="3"/>
        <v>174</v>
      </c>
      <c r="AF13" s="44">
        <v>15.0</v>
      </c>
      <c r="AG13" s="45">
        <f t="shared" si="4"/>
        <v>189</v>
      </c>
      <c r="AH13" s="46">
        <f t="shared" si="5"/>
        <v>135.8829367</v>
      </c>
      <c r="AI13" s="60"/>
      <c r="AJ13" s="48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ht="12.75" customHeight="1">
      <c r="A14" s="49">
        <v>33.0</v>
      </c>
      <c r="B14" s="49">
        <v>11.0</v>
      </c>
      <c r="C14" s="33">
        <v>58.0</v>
      </c>
      <c r="D14" s="34" t="s">
        <v>47</v>
      </c>
      <c r="E14" s="35"/>
      <c r="F14" s="36">
        <v>7.0</v>
      </c>
      <c r="G14" s="36">
        <v>9.0</v>
      </c>
      <c r="H14" s="36">
        <v>8.0</v>
      </c>
      <c r="I14" s="36">
        <v>9.0</v>
      </c>
      <c r="J14" s="36">
        <v>10.0</v>
      </c>
      <c r="K14" s="36">
        <v>10.0</v>
      </c>
      <c r="L14" s="36">
        <v>10.0</v>
      </c>
      <c r="M14" s="36"/>
      <c r="N14" s="36">
        <v>10.0</v>
      </c>
      <c r="O14" s="36">
        <v>10.0</v>
      </c>
      <c r="P14" s="36"/>
      <c r="Q14" s="36">
        <v>10.0</v>
      </c>
      <c r="R14" s="36">
        <v>10.0</v>
      </c>
      <c r="S14" s="36">
        <v>7.0</v>
      </c>
      <c r="T14" s="36">
        <v>8.0</v>
      </c>
      <c r="U14" s="36">
        <v>8.0</v>
      </c>
      <c r="V14" s="36">
        <v>8.0</v>
      </c>
      <c r="W14" s="36">
        <v>10.0</v>
      </c>
      <c r="X14" s="36">
        <v>10.0</v>
      </c>
      <c r="Y14" s="36">
        <v>10.0</v>
      </c>
      <c r="Z14" s="50">
        <v>7.0</v>
      </c>
      <c r="AA14" s="39">
        <f t="shared" si="1"/>
        <v>19</v>
      </c>
      <c r="AB14" s="40">
        <f t="shared" si="2"/>
        <v>15.33333333</v>
      </c>
      <c r="AC14" s="51">
        <v>6.0</v>
      </c>
      <c r="AD14" s="51">
        <v>92.0</v>
      </c>
      <c r="AE14" s="52">
        <f t="shared" si="3"/>
        <v>171</v>
      </c>
      <c r="AF14" s="44">
        <v>15.0</v>
      </c>
      <c r="AG14" s="45">
        <f t="shared" si="4"/>
        <v>186</v>
      </c>
      <c r="AH14" s="46">
        <f t="shared" si="5"/>
        <v>146.0811902</v>
      </c>
      <c r="AI14" s="60"/>
      <c r="AJ14" s="48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ht="12.75" customHeight="1">
      <c r="A15" s="32">
        <v>5.0</v>
      </c>
      <c r="B15" s="49">
        <v>12.0</v>
      </c>
      <c r="C15" s="33">
        <v>66.0</v>
      </c>
      <c r="D15" s="34" t="s">
        <v>48</v>
      </c>
      <c r="E15" s="35"/>
      <c r="F15" s="36">
        <v>7.0</v>
      </c>
      <c r="G15" s="36">
        <v>10.0</v>
      </c>
      <c r="H15" s="36">
        <v>9.0</v>
      </c>
      <c r="I15" s="36">
        <v>8.0</v>
      </c>
      <c r="J15" s="36">
        <v>7.0</v>
      </c>
      <c r="K15" s="36">
        <v>10.0</v>
      </c>
      <c r="L15" s="36">
        <v>10.0</v>
      </c>
      <c r="M15" s="36"/>
      <c r="N15" s="36">
        <v>10.0</v>
      </c>
      <c r="O15" s="36">
        <v>10.0</v>
      </c>
      <c r="P15" s="36"/>
      <c r="Q15" s="36">
        <v>8.0</v>
      </c>
      <c r="R15" s="36">
        <v>10.0</v>
      </c>
      <c r="S15" s="36">
        <v>8.0</v>
      </c>
      <c r="T15" s="36">
        <v>9.0</v>
      </c>
      <c r="U15" s="36">
        <v>10.0</v>
      </c>
      <c r="V15" s="36">
        <v>8.0</v>
      </c>
      <c r="W15" s="36">
        <v>10.0</v>
      </c>
      <c r="X15" s="36">
        <v>10.0</v>
      </c>
      <c r="Y15" s="36">
        <v>10.0</v>
      </c>
      <c r="Z15" s="50">
        <v>7.0</v>
      </c>
      <c r="AA15" s="39">
        <f t="shared" si="1"/>
        <v>19</v>
      </c>
      <c r="AB15" s="40">
        <f t="shared" si="2"/>
        <v>12.25</v>
      </c>
      <c r="AC15" s="51">
        <v>4.0</v>
      </c>
      <c r="AD15" s="53">
        <f>13+14+22</f>
        <v>49</v>
      </c>
      <c r="AE15" s="52">
        <f t="shared" si="3"/>
        <v>171</v>
      </c>
      <c r="AF15" s="44">
        <v>15.0</v>
      </c>
      <c r="AG15" s="45">
        <f t="shared" si="4"/>
        <v>186</v>
      </c>
      <c r="AH15" s="46">
        <f t="shared" si="5"/>
        <v>182.8499251</v>
      </c>
      <c r="AI15" s="47"/>
      <c r="AJ15" s="48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ht="12.75" customHeight="1">
      <c r="A16" s="32">
        <v>22.0</v>
      </c>
      <c r="B16" s="32">
        <v>13.0</v>
      </c>
      <c r="C16" s="33">
        <v>140.0</v>
      </c>
      <c r="D16" s="34" t="s">
        <v>49</v>
      </c>
      <c r="E16" s="35"/>
      <c r="F16" s="36">
        <v>10.0</v>
      </c>
      <c r="G16" s="36">
        <v>9.0</v>
      </c>
      <c r="H16" s="36">
        <v>10.0</v>
      </c>
      <c r="I16" s="36">
        <v>8.0</v>
      </c>
      <c r="J16" s="36">
        <v>8.0</v>
      </c>
      <c r="K16" s="36">
        <v>10.0</v>
      </c>
      <c r="L16" s="36">
        <v>10.0</v>
      </c>
      <c r="M16" s="36"/>
      <c r="N16" s="36">
        <v>10.0</v>
      </c>
      <c r="O16" s="36">
        <v>10.0</v>
      </c>
      <c r="P16" s="36"/>
      <c r="Q16" s="36">
        <v>9.0</v>
      </c>
      <c r="R16" s="36">
        <v>10.0</v>
      </c>
      <c r="S16" s="36">
        <v>8.0</v>
      </c>
      <c r="T16" s="36">
        <v>9.0</v>
      </c>
      <c r="U16" s="36">
        <v>6.0</v>
      </c>
      <c r="V16" s="36">
        <v>9.0</v>
      </c>
      <c r="W16" s="36">
        <v>7.0</v>
      </c>
      <c r="X16" s="36">
        <v>10.0</v>
      </c>
      <c r="Y16" s="36">
        <v>9.0</v>
      </c>
      <c r="Z16" s="50">
        <v>9.0</v>
      </c>
      <c r="AA16" s="39">
        <f t="shared" si="1"/>
        <v>19</v>
      </c>
      <c r="AB16" s="40">
        <f t="shared" si="2"/>
        <v>14</v>
      </c>
      <c r="AC16" s="51">
        <v>6.0</v>
      </c>
      <c r="AD16" s="53">
        <f>13+13+14+14+15+15</f>
        <v>84</v>
      </c>
      <c r="AE16" s="52">
        <f t="shared" si="3"/>
        <v>171</v>
      </c>
      <c r="AF16" s="44">
        <v>15.0</v>
      </c>
      <c r="AG16" s="45">
        <f t="shared" si="4"/>
        <v>186</v>
      </c>
      <c r="AH16" s="46">
        <f t="shared" si="5"/>
        <v>159.9936845</v>
      </c>
      <c r="AI16" s="60"/>
      <c r="AJ16" s="5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ht="12.75" customHeight="1">
      <c r="A17" s="49">
        <v>24.0</v>
      </c>
      <c r="B17" s="49">
        <v>14.0</v>
      </c>
      <c r="C17" s="33">
        <v>27.0</v>
      </c>
      <c r="D17" s="34" t="s">
        <v>50</v>
      </c>
      <c r="E17" s="35"/>
      <c r="F17" s="36">
        <v>6.5</v>
      </c>
      <c r="G17" s="36">
        <v>10.0</v>
      </c>
      <c r="H17" s="36">
        <v>10.0</v>
      </c>
      <c r="I17" s="36">
        <v>7.0</v>
      </c>
      <c r="J17" s="36">
        <v>10.0</v>
      </c>
      <c r="K17" s="36">
        <v>10.0</v>
      </c>
      <c r="L17" s="36">
        <v>10.0</v>
      </c>
      <c r="M17" s="36"/>
      <c r="N17" s="36">
        <v>10.0</v>
      </c>
      <c r="O17" s="36">
        <v>10.0</v>
      </c>
      <c r="P17" s="36"/>
      <c r="Q17" s="36">
        <v>10.0</v>
      </c>
      <c r="R17" s="36">
        <v>10.0</v>
      </c>
      <c r="S17" s="36">
        <v>9.0</v>
      </c>
      <c r="T17" s="36">
        <v>8.0</v>
      </c>
      <c r="U17" s="36">
        <v>7.0</v>
      </c>
      <c r="V17" s="36">
        <v>8.0</v>
      </c>
      <c r="W17" s="36">
        <v>9.0</v>
      </c>
      <c r="X17" s="36">
        <v>10.0</v>
      </c>
      <c r="Y17" s="36">
        <v>10.0</v>
      </c>
      <c r="Z17" s="50">
        <v>6.0</v>
      </c>
      <c r="AA17" s="39">
        <f t="shared" si="1"/>
        <v>19</v>
      </c>
      <c r="AB17" s="40">
        <f t="shared" si="2"/>
        <v>14.4</v>
      </c>
      <c r="AC17" s="51">
        <v>5.0</v>
      </c>
      <c r="AD17" s="53">
        <f>13+14+16+14+15</f>
        <v>72</v>
      </c>
      <c r="AE17" s="52">
        <f t="shared" si="3"/>
        <v>170.5</v>
      </c>
      <c r="AF17" s="44">
        <v>15.0</v>
      </c>
      <c r="AG17" s="45">
        <f t="shared" si="4"/>
        <v>185.5</v>
      </c>
      <c r="AH17" s="46">
        <f t="shared" si="5"/>
        <v>155.1312719</v>
      </c>
      <c r="AI17" s="47"/>
      <c r="AJ17" s="48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</row>
    <row r="18" ht="12.75" customHeight="1">
      <c r="A18" s="49">
        <v>13.0</v>
      </c>
      <c r="B18" s="49">
        <v>15.0</v>
      </c>
      <c r="C18" s="33">
        <v>101.0</v>
      </c>
      <c r="D18" s="34" t="s">
        <v>51</v>
      </c>
      <c r="E18" s="35"/>
      <c r="F18" s="36">
        <v>10.0</v>
      </c>
      <c r="G18" s="36">
        <v>8.0</v>
      </c>
      <c r="H18" s="36">
        <v>10.0</v>
      </c>
      <c r="I18" s="36">
        <v>8.0</v>
      </c>
      <c r="J18" s="36">
        <v>9.0</v>
      </c>
      <c r="K18" s="36">
        <v>10.0</v>
      </c>
      <c r="L18" s="36">
        <v>10.0</v>
      </c>
      <c r="M18" s="59"/>
      <c r="N18" s="36">
        <v>10.0</v>
      </c>
      <c r="O18" s="36">
        <v>10.0</v>
      </c>
      <c r="P18" s="36"/>
      <c r="Q18" s="36">
        <v>8.0</v>
      </c>
      <c r="R18" s="36">
        <v>10.0</v>
      </c>
      <c r="S18" s="36">
        <v>8.0</v>
      </c>
      <c r="T18" s="36">
        <v>9.0</v>
      </c>
      <c r="U18" s="36">
        <v>6.0</v>
      </c>
      <c r="V18" s="36">
        <v>8.0</v>
      </c>
      <c r="W18" s="36">
        <v>10.0</v>
      </c>
      <c r="X18" s="36">
        <v>10.0</v>
      </c>
      <c r="Y18" s="36">
        <v>9.0</v>
      </c>
      <c r="Z18" s="50">
        <v>7.0</v>
      </c>
      <c r="AA18" s="39">
        <f t="shared" si="1"/>
        <v>19</v>
      </c>
      <c r="AB18" s="40">
        <f t="shared" si="2"/>
        <v>13</v>
      </c>
      <c r="AC18" s="51">
        <v>4.0</v>
      </c>
      <c r="AD18" s="51">
        <v>52.0</v>
      </c>
      <c r="AE18" s="52">
        <f t="shared" si="3"/>
        <v>170</v>
      </c>
      <c r="AF18" s="44">
        <v>15.0</v>
      </c>
      <c r="AG18" s="45">
        <f t="shared" si="4"/>
        <v>185</v>
      </c>
      <c r="AH18" s="46">
        <f t="shared" si="5"/>
        <v>171.3745421</v>
      </c>
      <c r="AI18" s="60"/>
      <c r="AJ18" s="48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ht="12.75" customHeight="1">
      <c r="A19" s="32">
        <v>4.0</v>
      </c>
      <c r="B19" s="49">
        <v>16.0</v>
      </c>
      <c r="C19" s="33">
        <v>131.0</v>
      </c>
      <c r="D19" s="34" t="s">
        <v>52</v>
      </c>
      <c r="E19" s="35"/>
      <c r="F19" s="36">
        <v>10.0</v>
      </c>
      <c r="G19" s="36">
        <v>7.0</v>
      </c>
      <c r="H19" s="36">
        <v>9.0</v>
      </c>
      <c r="I19" s="36">
        <v>8.0</v>
      </c>
      <c r="J19" s="36">
        <v>10.0</v>
      </c>
      <c r="K19" s="36">
        <v>10.0</v>
      </c>
      <c r="L19" s="36">
        <v>10.0</v>
      </c>
      <c r="M19" s="36"/>
      <c r="N19" s="36">
        <v>10.0</v>
      </c>
      <c r="O19" s="36">
        <v>10.0</v>
      </c>
      <c r="P19" s="36"/>
      <c r="Q19" s="36">
        <v>10.0</v>
      </c>
      <c r="R19" s="36">
        <v>10.0</v>
      </c>
      <c r="S19" s="36">
        <v>6.0</v>
      </c>
      <c r="T19" s="36">
        <v>8.0</v>
      </c>
      <c r="U19" s="36">
        <v>7.0</v>
      </c>
      <c r="V19" s="36">
        <v>8.0</v>
      </c>
      <c r="W19" s="36">
        <v>10.0</v>
      </c>
      <c r="X19" s="36">
        <v>10.0</v>
      </c>
      <c r="Y19" s="36">
        <v>9.0</v>
      </c>
      <c r="Z19" s="50">
        <v>7.0</v>
      </c>
      <c r="AA19" s="39">
        <f t="shared" si="1"/>
        <v>19</v>
      </c>
      <c r="AB19" s="40">
        <f t="shared" si="2"/>
        <v>12</v>
      </c>
      <c r="AC19" s="51">
        <v>7.0</v>
      </c>
      <c r="AD19" s="51">
        <v>84.0</v>
      </c>
      <c r="AE19" s="52">
        <f t="shared" si="3"/>
        <v>169</v>
      </c>
      <c r="AF19" s="44">
        <v>15.0</v>
      </c>
      <c r="AG19" s="45">
        <f t="shared" si="4"/>
        <v>184</v>
      </c>
      <c r="AH19" s="46">
        <f t="shared" si="5"/>
        <v>184.6522094</v>
      </c>
      <c r="AI19" s="47"/>
      <c r="AJ19" s="48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ht="12.75" customHeight="1">
      <c r="A20" s="32">
        <v>15.0</v>
      </c>
      <c r="B20" s="32">
        <v>17.0</v>
      </c>
      <c r="C20" s="33">
        <v>75.0</v>
      </c>
      <c r="D20" s="34" t="s">
        <v>53</v>
      </c>
      <c r="E20" s="35"/>
      <c r="F20" s="36">
        <v>8.0</v>
      </c>
      <c r="G20" s="36">
        <v>9.0</v>
      </c>
      <c r="H20" s="36">
        <v>10.0</v>
      </c>
      <c r="I20" s="36">
        <v>7.0</v>
      </c>
      <c r="J20" s="36">
        <v>9.0</v>
      </c>
      <c r="K20" s="36">
        <v>10.0</v>
      </c>
      <c r="L20" s="36">
        <v>10.0</v>
      </c>
      <c r="M20" s="36"/>
      <c r="N20" s="36">
        <v>10.0</v>
      </c>
      <c r="O20" s="36">
        <v>10.0</v>
      </c>
      <c r="P20" s="36"/>
      <c r="Q20" s="54">
        <v>9.0</v>
      </c>
      <c r="R20" s="36">
        <v>10.0</v>
      </c>
      <c r="S20" s="36">
        <v>8.0</v>
      </c>
      <c r="T20" s="36">
        <v>10.0</v>
      </c>
      <c r="U20" s="36">
        <v>5.0</v>
      </c>
      <c r="V20" s="36">
        <v>5.0</v>
      </c>
      <c r="W20" s="36">
        <v>10.0</v>
      </c>
      <c r="X20" s="36">
        <v>10.0</v>
      </c>
      <c r="Y20" s="36">
        <v>9.0</v>
      </c>
      <c r="Z20" s="36">
        <v>9.0</v>
      </c>
      <c r="AA20" s="39">
        <f t="shared" si="1"/>
        <v>19</v>
      </c>
      <c r="AB20" s="40">
        <f t="shared" si="2"/>
        <v>13</v>
      </c>
      <c r="AC20" s="51">
        <v>3.0</v>
      </c>
      <c r="AD20" s="51">
        <v>39.0</v>
      </c>
      <c r="AE20" s="52">
        <f t="shared" si="3"/>
        <v>168</v>
      </c>
      <c r="AF20" s="44">
        <v>15.0</v>
      </c>
      <c r="AG20" s="45">
        <f t="shared" si="4"/>
        <v>183</v>
      </c>
      <c r="AH20" s="46">
        <f t="shared" si="5"/>
        <v>169.5218444</v>
      </c>
      <c r="AI20" s="47"/>
      <c r="AJ20" s="48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ht="12.75" customHeight="1">
      <c r="A21" s="49">
        <v>10.0</v>
      </c>
      <c r="B21" s="49">
        <v>18.0</v>
      </c>
      <c r="C21" s="33">
        <v>109.0</v>
      </c>
      <c r="D21" s="34" t="s">
        <v>54</v>
      </c>
      <c r="E21" s="61"/>
      <c r="F21" s="54">
        <v>6.0</v>
      </c>
      <c r="G21" s="54">
        <v>10.0</v>
      </c>
      <c r="H21" s="54">
        <v>10.0</v>
      </c>
      <c r="I21" s="54">
        <v>7.0</v>
      </c>
      <c r="J21" s="54">
        <v>7.0</v>
      </c>
      <c r="K21" s="54">
        <v>10.0</v>
      </c>
      <c r="L21" s="54">
        <v>10.0</v>
      </c>
      <c r="M21" s="54"/>
      <c r="N21" s="54">
        <v>10.0</v>
      </c>
      <c r="O21" s="54">
        <v>10.0</v>
      </c>
      <c r="P21" s="54"/>
      <c r="Q21" s="54">
        <v>10.0</v>
      </c>
      <c r="R21" s="54">
        <v>10.0</v>
      </c>
      <c r="S21" s="54">
        <v>9.0</v>
      </c>
      <c r="T21" s="54">
        <v>10.0</v>
      </c>
      <c r="U21" s="54">
        <v>5.0</v>
      </c>
      <c r="V21" s="54">
        <v>7.0</v>
      </c>
      <c r="W21" s="54">
        <v>10.0</v>
      </c>
      <c r="X21" s="54">
        <v>10.0</v>
      </c>
      <c r="Y21" s="54">
        <v>7.0</v>
      </c>
      <c r="Z21" s="62">
        <v>10.0</v>
      </c>
      <c r="AA21" s="63">
        <f t="shared" si="1"/>
        <v>19</v>
      </c>
      <c r="AB21" s="64">
        <f t="shared" si="2"/>
        <v>12.57142857</v>
      </c>
      <c r="AC21" s="51">
        <v>7.0</v>
      </c>
      <c r="AD21" s="51">
        <f>13+13+13+14+12+11+12</f>
        <v>88</v>
      </c>
      <c r="AE21" s="52">
        <f t="shared" si="3"/>
        <v>168</v>
      </c>
      <c r="AF21" s="65">
        <v>15.0</v>
      </c>
      <c r="AG21" s="45">
        <f t="shared" si="4"/>
        <v>183</v>
      </c>
      <c r="AH21" s="46">
        <f t="shared" si="5"/>
        <v>175.3009982</v>
      </c>
      <c r="AI21" s="47"/>
      <c r="AJ21" s="48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ht="12.75" customHeight="1">
      <c r="A22" s="49">
        <v>46.0</v>
      </c>
      <c r="B22" s="49">
        <v>19.0</v>
      </c>
      <c r="C22" s="33">
        <v>90.0</v>
      </c>
      <c r="D22" s="34" t="s">
        <v>55</v>
      </c>
      <c r="E22" s="35"/>
      <c r="F22" s="36">
        <v>6.5</v>
      </c>
      <c r="G22" s="36">
        <v>9.0</v>
      </c>
      <c r="H22" s="36">
        <v>10.0</v>
      </c>
      <c r="I22" s="36">
        <v>9.0</v>
      </c>
      <c r="J22" s="36">
        <v>10.0</v>
      </c>
      <c r="K22" s="36">
        <v>10.0</v>
      </c>
      <c r="L22" s="36">
        <v>10.0</v>
      </c>
      <c r="M22" s="36"/>
      <c r="N22" s="36">
        <v>9.0</v>
      </c>
      <c r="O22" s="36">
        <v>10.0</v>
      </c>
      <c r="P22" s="36"/>
      <c r="Q22" s="36">
        <v>10.0</v>
      </c>
      <c r="R22" s="36">
        <v>10.0</v>
      </c>
      <c r="S22" s="36">
        <v>8.0</v>
      </c>
      <c r="T22" s="36">
        <v>10.0</v>
      </c>
      <c r="U22" s="36">
        <v>8.0</v>
      </c>
      <c r="V22" s="36">
        <v>10.0</v>
      </c>
      <c r="W22" s="36">
        <v>10.0</v>
      </c>
      <c r="X22" s="36">
        <v>10.0</v>
      </c>
      <c r="Y22" s="36"/>
      <c r="Z22" s="50">
        <v>8.0</v>
      </c>
      <c r="AA22" s="39">
        <f t="shared" si="1"/>
        <v>18</v>
      </c>
      <c r="AB22" s="40">
        <f t="shared" si="2"/>
        <v>16.25</v>
      </c>
      <c r="AC22" s="51">
        <v>4.0</v>
      </c>
      <c r="AD22" s="51">
        <v>65.0</v>
      </c>
      <c r="AE22" s="52">
        <f t="shared" si="3"/>
        <v>167.5</v>
      </c>
      <c r="AF22" s="44">
        <v>15.0</v>
      </c>
      <c r="AG22" s="45">
        <f t="shared" si="4"/>
        <v>182.5</v>
      </c>
      <c r="AH22" s="46">
        <f t="shared" si="5"/>
        <v>135.2469359</v>
      </c>
      <c r="AI22" s="47"/>
      <c r="AJ22" s="48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ht="12.75" customHeight="1">
      <c r="A23" s="32">
        <v>9.0</v>
      </c>
      <c r="B23" s="49">
        <v>20.0</v>
      </c>
      <c r="C23" s="33">
        <v>23.0</v>
      </c>
      <c r="D23" s="34" t="s">
        <v>56</v>
      </c>
      <c r="E23" s="35"/>
      <c r="F23" s="36">
        <v>7.5</v>
      </c>
      <c r="G23" s="36">
        <v>9.0</v>
      </c>
      <c r="H23" s="36">
        <v>10.0</v>
      </c>
      <c r="I23" s="36">
        <v>5.0</v>
      </c>
      <c r="J23" s="36">
        <v>6.0</v>
      </c>
      <c r="K23" s="36">
        <v>10.0</v>
      </c>
      <c r="L23" s="36">
        <v>10.0</v>
      </c>
      <c r="M23" s="36"/>
      <c r="N23" s="36">
        <v>10.0</v>
      </c>
      <c r="O23" s="36">
        <v>10.0</v>
      </c>
      <c r="P23" s="36"/>
      <c r="Q23" s="36">
        <v>10.0</v>
      </c>
      <c r="R23" s="36">
        <v>7.0</v>
      </c>
      <c r="S23" s="36">
        <v>7.5</v>
      </c>
      <c r="T23" s="36">
        <v>9.0</v>
      </c>
      <c r="U23" s="36">
        <v>10.0</v>
      </c>
      <c r="V23" s="36">
        <v>10.0</v>
      </c>
      <c r="W23" s="36">
        <v>9.0</v>
      </c>
      <c r="X23" s="36">
        <v>10.0</v>
      </c>
      <c r="Y23" s="36">
        <v>10.0</v>
      </c>
      <c r="Z23" s="50">
        <v>7.0</v>
      </c>
      <c r="AA23" s="39">
        <f t="shared" si="1"/>
        <v>19</v>
      </c>
      <c r="AB23" s="40">
        <f t="shared" si="2"/>
        <v>12.33333333</v>
      </c>
      <c r="AC23" s="51">
        <v>6.0</v>
      </c>
      <c r="AD23" s="51">
        <v>74.0</v>
      </c>
      <c r="AE23" s="52">
        <f t="shared" si="3"/>
        <v>167</v>
      </c>
      <c r="AF23" s="44">
        <v>15.0</v>
      </c>
      <c r="AG23" s="45">
        <f t="shared" si="4"/>
        <v>182</v>
      </c>
      <c r="AH23" s="46">
        <f t="shared" si="5"/>
        <v>177.7087655</v>
      </c>
      <c r="AI23" s="60"/>
      <c r="AJ23" s="48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ht="12.75" customHeight="1">
      <c r="A24" s="32">
        <v>3.0</v>
      </c>
      <c r="B24" s="32">
        <v>21.0</v>
      </c>
      <c r="C24" s="33">
        <v>76.0</v>
      </c>
      <c r="D24" s="34" t="s">
        <v>57</v>
      </c>
      <c r="E24" s="35"/>
      <c r="F24" s="36">
        <v>7.0</v>
      </c>
      <c r="G24" s="36">
        <v>8.0</v>
      </c>
      <c r="H24" s="36">
        <v>10.0</v>
      </c>
      <c r="I24" s="36">
        <v>6.0</v>
      </c>
      <c r="J24" s="36">
        <v>10.0</v>
      </c>
      <c r="K24" s="36">
        <v>10.0</v>
      </c>
      <c r="L24" s="36">
        <v>10.0</v>
      </c>
      <c r="M24" s="36"/>
      <c r="N24" s="36">
        <v>10.0</v>
      </c>
      <c r="O24" s="36">
        <v>10.0</v>
      </c>
      <c r="P24" s="36"/>
      <c r="Q24" s="36">
        <v>10.0</v>
      </c>
      <c r="R24" s="36">
        <v>10.0</v>
      </c>
      <c r="S24" s="36">
        <v>8.0</v>
      </c>
      <c r="T24" s="36">
        <v>10.0</v>
      </c>
      <c r="U24" s="36">
        <v>5.0</v>
      </c>
      <c r="V24" s="36">
        <v>5.0</v>
      </c>
      <c r="W24" s="36">
        <v>10.0</v>
      </c>
      <c r="X24" s="36">
        <v>10.0</v>
      </c>
      <c r="Y24" s="36">
        <v>9.0</v>
      </c>
      <c r="Z24" s="50">
        <v>9.0</v>
      </c>
      <c r="AA24" s="39">
        <f t="shared" si="1"/>
        <v>19</v>
      </c>
      <c r="AB24" s="40">
        <f t="shared" si="2"/>
        <v>11.25</v>
      </c>
      <c r="AC24" s="51">
        <v>4.0</v>
      </c>
      <c r="AD24" s="51">
        <v>45.0</v>
      </c>
      <c r="AE24" s="52">
        <f t="shared" si="3"/>
        <v>167</v>
      </c>
      <c r="AF24" s="44">
        <v>15.0</v>
      </c>
      <c r="AG24" s="45">
        <f t="shared" si="4"/>
        <v>182</v>
      </c>
      <c r="AH24" s="46">
        <f t="shared" si="5"/>
        <v>194.8214615</v>
      </c>
      <c r="AI24" s="47"/>
      <c r="AJ24" s="48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ht="12.75" customHeight="1">
      <c r="A25" s="49">
        <v>18.0</v>
      </c>
      <c r="B25" s="49">
        <v>22.0</v>
      </c>
      <c r="C25" s="33">
        <v>108.0</v>
      </c>
      <c r="D25" s="34" t="s">
        <v>58</v>
      </c>
      <c r="E25" s="35"/>
      <c r="F25" s="36">
        <v>8.0</v>
      </c>
      <c r="G25" s="36">
        <v>8.0</v>
      </c>
      <c r="H25" s="36">
        <v>10.0</v>
      </c>
      <c r="I25" s="36">
        <v>6.0</v>
      </c>
      <c r="J25" s="36">
        <v>8.0</v>
      </c>
      <c r="K25" s="36">
        <v>10.0</v>
      </c>
      <c r="L25" s="36">
        <v>10.0</v>
      </c>
      <c r="M25" s="36"/>
      <c r="N25" s="36">
        <v>10.0</v>
      </c>
      <c r="O25" s="36">
        <v>8.0</v>
      </c>
      <c r="P25" s="36"/>
      <c r="Q25" s="36">
        <v>10.0</v>
      </c>
      <c r="R25" s="36">
        <v>10.0</v>
      </c>
      <c r="S25" s="36">
        <v>8.0</v>
      </c>
      <c r="T25" s="36">
        <v>10.0</v>
      </c>
      <c r="U25" s="36">
        <v>7.0</v>
      </c>
      <c r="V25" s="36">
        <v>9.0</v>
      </c>
      <c r="W25" s="36">
        <v>9.0</v>
      </c>
      <c r="X25" s="36">
        <v>9.0</v>
      </c>
      <c r="Y25" s="36">
        <v>10.0</v>
      </c>
      <c r="Z25" s="50">
        <v>7.0</v>
      </c>
      <c r="AA25" s="39">
        <f t="shared" si="1"/>
        <v>19</v>
      </c>
      <c r="AB25" s="56">
        <f t="shared" si="2"/>
        <v>13.14285714</v>
      </c>
      <c r="AC25" s="51">
        <v>7.0</v>
      </c>
      <c r="AD25" s="51">
        <f>14+14+14+13+12+14+11</f>
        <v>92</v>
      </c>
      <c r="AE25" s="52">
        <f t="shared" si="3"/>
        <v>167</v>
      </c>
      <c r="AF25" s="57">
        <v>15.0</v>
      </c>
      <c r="AG25" s="58">
        <f t="shared" si="4"/>
        <v>182</v>
      </c>
      <c r="AH25" s="46">
        <f t="shared" si="5"/>
        <v>166.7629358</v>
      </c>
      <c r="AI25" s="47"/>
      <c r="AJ25" s="48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ht="12.75" customHeight="1">
      <c r="A26" s="49">
        <v>1.0</v>
      </c>
      <c r="B26" s="49">
        <v>23.0</v>
      </c>
      <c r="C26" s="33">
        <v>139.0</v>
      </c>
      <c r="D26" s="34" t="s">
        <v>59</v>
      </c>
      <c r="E26" s="35"/>
      <c r="F26" s="36">
        <v>10.0</v>
      </c>
      <c r="G26" s="36">
        <v>9.0</v>
      </c>
      <c r="H26" s="36">
        <v>8.0</v>
      </c>
      <c r="I26" s="36">
        <v>9.0</v>
      </c>
      <c r="J26" s="36">
        <v>8.0</v>
      </c>
      <c r="K26" s="36">
        <v>10.0</v>
      </c>
      <c r="L26" s="36">
        <v>8.0</v>
      </c>
      <c r="M26" s="36"/>
      <c r="N26" s="36"/>
      <c r="O26" s="36">
        <v>10.0</v>
      </c>
      <c r="P26" s="36"/>
      <c r="Q26" s="36">
        <v>9.5</v>
      </c>
      <c r="R26" s="36">
        <v>10.0</v>
      </c>
      <c r="S26" s="36">
        <v>7.0</v>
      </c>
      <c r="T26" s="36">
        <v>9.0</v>
      </c>
      <c r="U26" s="36">
        <v>5.0</v>
      </c>
      <c r="V26" s="36">
        <v>9.0</v>
      </c>
      <c r="W26" s="36">
        <v>8.0</v>
      </c>
      <c r="X26" s="36">
        <v>10.0</v>
      </c>
      <c r="Y26" s="36">
        <v>9.0</v>
      </c>
      <c r="Z26" s="50">
        <v>8.0</v>
      </c>
      <c r="AA26" s="39">
        <f t="shared" si="1"/>
        <v>18</v>
      </c>
      <c r="AB26" s="56">
        <f t="shared" si="2"/>
        <v>10.6</v>
      </c>
      <c r="AC26" s="51">
        <v>5.0</v>
      </c>
      <c r="AD26" s="53">
        <f>10+11+11+11+10</f>
        <v>53</v>
      </c>
      <c r="AE26" s="52">
        <f t="shared" si="3"/>
        <v>156.5</v>
      </c>
      <c r="AF26" s="57">
        <v>25.0</v>
      </c>
      <c r="AG26" s="58">
        <f t="shared" si="4"/>
        <v>181.5</v>
      </c>
      <c r="AH26" s="46">
        <f t="shared" si="5"/>
        <v>206.2000164</v>
      </c>
      <c r="AI26" s="60"/>
      <c r="AJ26" s="55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ht="12.75" customHeight="1">
      <c r="A27" s="32">
        <v>8.0</v>
      </c>
      <c r="B27" s="49">
        <v>24.0</v>
      </c>
      <c r="C27" s="33">
        <v>35.0</v>
      </c>
      <c r="D27" s="34" t="s">
        <v>60</v>
      </c>
      <c r="E27" s="61"/>
      <c r="F27" s="54">
        <v>4.0</v>
      </c>
      <c r="G27" s="54">
        <v>9.0</v>
      </c>
      <c r="H27" s="54">
        <v>10.0</v>
      </c>
      <c r="I27" s="54">
        <v>8.0</v>
      </c>
      <c r="J27" s="54">
        <v>9.0</v>
      </c>
      <c r="K27" s="54">
        <v>10.0</v>
      </c>
      <c r="L27" s="54">
        <v>10.0</v>
      </c>
      <c r="M27" s="54"/>
      <c r="N27" s="54">
        <v>10.0</v>
      </c>
      <c r="O27" s="54">
        <v>10.0</v>
      </c>
      <c r="P27" s="54"/>
      <c r="Q27" s="54">
        <v>10.0</v>
      </c>
      <c r="R27" s="54">
        <v>9.0</v>
      </c>
      <c r="S27" s="54">
        <v>8.0</v>
      </c>
      <c r="T27" s="54">
        <v>10.0</v>
      </c>
      <c r="U27" s="54">
        <v>7.0</v>
      </c>
      <c r="V27" s="54">
        <v>9.0</v>
      </c>
      <c r="W27" s="54">
        <v>8.0</v>
      </c>
      <c r="X27" s="54">
        <v>10.0</v>
      </c>
      <c r="Y27" s="54">
        <v>8.0</v>
      </c>
      <c r="Z27" s="62">
        <v>7.0</v>
      </c>
      <c r="AA27" s="63">
        <f t="shared" si="1"/>
        <v>19</v>
      </c>
      <c r="AB27" s="56">
        <f t="shared" si="2"/>
        <v>12.25</v>
      </c>
      <c r="AC27" s="51">
        <v>4.0</v>
      </c>
      <c r="AD27" s="51">
        <f>14+13+11+11</f>
        <v>49</v>
      </c>
      <c r="AE27" s="52">
        <f t="shared" si="3"/>
        <v>166</v>
      </c>
      <c r="AF27" s="65">
        <v>15.0</v>
      </c>
      <c r="AG27" s="45">
        <f t="shared" si="4"/>
        <v>181</v>
      </c>
      <c r="AH27" s="46">
        <f t="shared" si="5"/>
        <v>177.9346046</v>
      </c>
      <c r="AI27" s="47"/>
      <c r="AJ27" s="48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ht="12.75" customHeight="1">
      <c r="A28" s="32">
        <v>30.0</v>
      </c>
      <c r="B28" s="32">
        <v>25.0</v>
      </c>
      <c r="C28" s="33">
        <v>70.0</v>
      </c>
      <c r="D28" s="34" t="s">
        <v>61</v>
      </c>
      <c r="E28" s="35"/>
      <c r="F28" s="36">
        <v>6.0</v>
      </c>
      <c r="G28" s="36">
        <v>9.0</v>
      </c>
      <c r="H28" s="36">
        <v>9.0</v>
      </c>
      <c r="I28" s="36">
        <v>7.0</v>
      </c>
      <c r="J28" s="36">
        <v>8.0</v>
      </c>
      <c r="K28" s="36">
        <v>10.0</v>
      </c>
      <c r="L28" s="36">
        <v>10.0</v>
      </c>
      <c r="M28" s="36"/>
      <c r="N28" s="36">
        <v>9.0</v>
      </c>
      <c r="O28" s="36">
        <v>9.5</v>
      </c>
      <c r="P28" s="36"/>
      <c r="Q28" s="36">
        <v>10.0</v>
      </c>
      <c r="R28" s="36">
        <v>10.0</v>
      </c>
      <c r="S28" s="36">
        <v>8.0</v>
      </c>
      <c r="T28" s="36">
        <v>9.0</v>
      </c>
      <c r="U28" s="36">
        <v>7.0</v>
      </c>
      <c r="V28" s="36">
        <v>8.0</v>
      </c>
      <c r="W28" s="36">
        <v>10.0</v>
      </c>
      <c r="X28" s="36">
        <v>10.0</v>
      </c>
      <c r="Y28" s="36">
        <v>8.0</v>
      </c>
      <c r="Z28" s="50">
        <v>8.0</v>
      </c>
      <c r="AA28" s="39">
        <f t="shared" si="1"/>
        <v>19</v>
      </c>
      <c r="AB28" s="56">
        <f t="shared" si="2"/>
        <v>14.5</v>
      </c>
      <c r="AC28" s="51">
        <v>4.0</v>
      </c>
      <c r="AD28" s="53">
        <f>15+15+14+14</f>
        <v>58</v>
      </c>
      <c r="AE28" s="52">
        <f t="shared" si="3"/>
        <v>165.5</v>
      </c>
      <c r="AF28" s="57">
        <v>15.0</v>
      </c>
      <c r="AG28" s="58">
        <f t="shared" si="4"/>
        <v>180.5</v>
      </c>
      <c r="AH28" s="46">
        <f t="shared" si="5"/>
        <v>149.9088026</v>
      </c>
      <c r="AI28" s="47"/>
      <c r="AJ28" s="48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ht="12.75" customHeight="1">
      <c r="A29" s="49">
        <v>14.0</v>
      </c>
      <c r="B29" s="32">
        <v>26.0</v>
      </c>
      <c r="C29" s="33">
        <v>100.0</v>
      </c>
      <c r="D29" s="34" t="s">
        <v>51</v>
      </c>
      <c r="E29" s="35"/>
      <c r="F29" s="36">
        <v>10.0</v>
      </c>
      <c r="G29" s="36">
        <v>9.0</v>
      </c>
      <c r="H29" s="36">
        <v>10.0</v>
      </c>
      <c r="I29" s="36">
        <v>9.0</v>
      </c>
      <c r="J29" s="36">
        <v>8.0</v>
      </c>
      <c r="K29" s="36">
        <v>10.0</v>
      </c>
      <c r="L29" s="36">
        <v>10.0</v>
      </c>
      <c r="M29" s="36"/>
      <c r="N29" s="36">
        <v>10.0</v>
      </c>
      <c r="O29" s="36">
        <v>10.0</v>
      </c>
      <c r="P29" s="36"/>
      <c r="Q29" s="36">
        <v>9.0</v>
      </c>
      <c r="R29" s="36">
        <v>10.0</v>
      </c>
      <c r="S29" s="36">
        <v>8.0</v>
      </c>
      <c r="T29" s="36">
        <v>10.0</v>
      </c>
      <c r="U29" s="36">
        <v>6.0</v>
      </c>
      <c r="V29" s="36">
        <v>8.0</v>
      </c>
      <c r="W29" s="36">
        <v>10.0</v>
      </c>
      <c r="X29" s="36"/>
      <c r="Y29" s="36">
        <v>10.0</v>
      </c>
      <c r="Z29" s="50">
        <v>7.0</v>
      </c>
      <c r="AA29" s="39">
        <f t="shared" si="1"/>
        <v>18</v>
      </c>
      <c r="AB29" s="56">
        <f t="shared" si="2"/>
        <v>12.66666667</v>
      </c>
      <c r="AC29" s="51">
        <v>6.0</v>
      </c>
      <c r="AD29" s="51">
        <v>76.0</v>
      </c>
      <c r="AE29" s="52">
        <f t="shared" si="3"/>
        <v>164</v>
      </c>
      <c r="AF29" s="57">
        <v>15.0</v>
      </c>
      <c r="AG29" s="58">
        <f t="shared" si="4"/>
        <v>179</v>
      </c>
      <c r="AH29" s="46">
        <f t="shared" si="5"/>
        <v>170.1800396</v>
      </c>
      <c r="AI29" s="47"/>
      <c r="AJ29" s="48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ht="12.75" customHeight="1">
      <c r="A30" s="49">
        <v>42.0</v>
      </c>
      <c r="B30" s="49">
        <v>27.0</v>
      </c>
      <c r="C30" s="33">
        <v>133.0</v>
      </c>
      <c r="D30" s="34" t="s">
        <v>62</v>
      </c>
      <c r="E30" s="35"/>
      <c r="F30" s="36">
        <v>9.0</v>
      </c>
      <c r="G30" s="36">
        <v>9.0</v>
      </c>
      <c r="H30" s="36">
        <v>10.0</v>
      </c>
      <c r="I30" s="36">
        <v>8.0</v>
      </c>
      <c r="J30" s="36">
        <v>10.0</v>
      </c>
      <c r="K30" s="36">
        <v>10.0</v>
      </c>
      <c r="L30" s="36">
        <v>10.0</v>
      </c>
      <c r="M30" s="36"/>
      <c r="N30" s="36">
        <v>9.0</v>
      </c>
      <c r="O30" s="36">
        <v>10.0</v>
      </c>
      <c r="P30" s="36"/>
      <c r="Q30" s="36">
        <v>10.0</v>
      </c>
      <c r="R30" s="36">
        <v>10.0</v>
      </c>
      <c r="S30" s="36">
        <v>10.0</v>
      </c>
      <c r="T30" s="36">
        <v>8.0</v>
      </c>
      <c r="U30" s="36">
        <v>9.0</v>
      </c>
      <c r="V30" s="36"/>
      <c r="W30" s="36">
        <v>10.0</v>
      </c>
      <c r="X30" s="36">
        <v>10.0</v>
      </c>
      <c r="Y30" s="36">
        <v>10.0</v>
      </c>
      <c r="Z30" s="50"/>
      <c r="AA30" s="39">
        <f t="shared" si="1"/>
        <v>17</v>
      </c>
      <c r="AB30" s="40">
        <f t="shared" si="2"/>
        <v>15.4</v>
      </c>
      <c r="AC30" s="51">
        <v>5.0</v>
      </c>
      <c r="AD30" s="51">
        <f>14+16+17+15+15</f>
        <v>77</v>
      </c>
      <c r="AE30" s="52">
        <f t="shared" si="3"/>
        <v>162</v>
      </c>
      <c r="AF30" s="44">
        <v>15.0</v>
      </c>
      <c r="AG30" s="45">
        <f t="shared" si="4"/>
        <v>177</v>
      </c>
      <c r="AH30" s="46">
        <f t="shared" si="5"/>
        <v>138.4109587</v>
      </c>
      <c r="AI30" s="60"/>
      <c r="AJ30" s="48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ht="12.75" customHeight="1">
      <c r="A31" s="32">
        <v>23.0</v>
      </c>
      <c r="B31" s="49">
        <v>28.0</v>
      </c>
      <c r="C31" s="33">
        <v>113.0</v>
      </c>
      <c r="D31" s="34" t="s">
        <v>63</v>
      </c>
      <c r="E31" s="35"/>
      <c r="F31" s="36"/>
      <c r="G31" s="36">
        <v>10.0</v>
      </c>
      <c r="H31" s="36">
        <v>10.0</v>
      </c>
      <c r="I31" s="36">
        <v>9.0</v>
      </c>
      <c r="J31" s="36">
        <v>7.0</v>
      </c>
      <c r="K31" s="36">
        <v>10.0</v>
      </c>
      <c r="L31" s="36">
        <v>10.0</v>
      </c>
      <c r="M31" s="36"/>
      <c r="N31" s="36">
        <v>9.0</v>
      </c>
      <c r="O31" s="36">
        <v>8.0</v>
      </c>
      <c r="P31" s="36"/>
      <c r="Q31" s="36">
        <v>10.0</v>
      </c>
      <c r="R31" s="36">
        <v>10.0</v>
      </c>
      <c r="S31" s="36">
        <v>8.0</v>
      </c>
      <c r="T31" s="36">
        <v>7.0</v>
      </c>
      <c r="U31" s="36">
        <v>7.0</v>
      </c>
      <c r="V31" s="36">
        <v>8.0</v>
      </c>
      <c r="W31" s="36">
        <v>7.0</v>
      </c>
      <c r="X31" s="36">
        <v>10.0</v>
      </c>
      <c r="Y31" s="36">
        <v>10.0</v>
      </c>
      <c r="Z31" s="50">
        <v>10.0</v>
      </c>
      <c r="AA31" s="39">
        <f t="shared" si="1"/>
        <v>18</v>
      </c>
      <c r="AB31" s="40">
        <f t="shared" si="2"/>
        <v>13.25</v>
      </c>
      <c r="AC31" s="51">
        <v>4.0</v>
      </c>
      <c r="AD31" s="51">
        <v>53.0</v>
      </c>
      <c r="AE31" s="52">
        <f t="shared" si="3"/>
        <v>160</v>
      </c>
      <c r="AF31" s="44">
        <v>15.0</v>
      </c>
      <c r="AG31" s="45">
        <f t="shared" si="4"/>
        <v>175</v>
      </c>
      <c r="AH31" s="46">
        <f t="shared" si="5"/>
        <v>159.0523542</v>
      </c>
      <c r="AI31" s="47"/>
      <c r="AJ31" s="48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ht="12.75" customHeight="1">
      <c r="A32" s="32">
        <v>52.0</v>
      </c>
      <c r="B32" s="49">
        <v>29.0</v>
      </c>
      <c r="C32" s="33">
        <v>29.0</v>
      </c>
      <c r="D32" s="34" t="s">
        <v>64</v>
      </c>
      <c r="E32" s="35"/>
      <c r="F32" s="36">
        <v>4.5</v>
      </c>
      <c r="G32" s="36">
        <v>9.0</v>
      </c>
      <c r="H32" s="36">
        <v>10.0</v>
      </c>
      <c r="I32" s="36">
        <v>8.0</v>
      </c>
      <c r="J32" s="36">
        <v>10.0</v>
      </c>
      <c r="K32" s="36">
        <v>10.0</v>
      </c>
      <c r="L32" s="36">
        <v>10.0</v>
      </c>
      <c r="M32" s="36"/>
      <c r="N32" s="36">
        <v>10.0</v>
      </c>
      <c r="O32" s="36">
        <v>10.0</v>
      </c>
      <c r="P32" s="36"/>
      <c r="Q32" s="36">
        <v>10.0</v>
      </c>
      <c r="R32" s="36">
        <v>10.0</v>
      </c>
      <c r="S32" s="36">
        <v>9.0</v>
      </c>
      <c r="T32" s="36">
        <v>9.0</v>
      </c>
      <c r="U32" s="36">
        <v>6.0</v>
      </c>
      <c r="V32" s="36">
        <v>8.0</v>
      </c>
      <c r="W32" s="36">
        <v>10.0</v>
      </c>
      <c r="X32" s="36">
        <v>10.0</v>
      </c>
      <c r="Y32" s="36">
        <v>10.0</v>
      </c>
      <c r="Z32" s="50">
        <v>10.0</v>
      </c>
      <c r="AA32" s="39">
        <f t="shared" si="1"/>
        <v>19</v>
      </c>
      <c r="AB32" s="40">
        <f t="shared" si="2"/>
        <v>16.2</v>
      </c>
      <c r="AC32" s="51">
        <v>5.0</v>
      </c>
      <c r="AD32" s="51">
        <v>81.0</v>
      </c>
      <c r="AE32" s="52">
        <f t="shared" si="3"/>
        <v>173.5</v>
      </c>
      <c r="AF32" s="44"/>
      <c r="AG32" s="45">
        <f t="shared" si="4"/>
        <v>173.5</v>
      </c>
      <c r="AH32" s="46">
        <f t="shared" si="5"/>
        <v>128.9740673</v>
      </c>
      <c r="AI32" s="47"/>
      <c r="AJ32" s="48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ht="12.75" customHeight="1">
      <c r="A33" s="49">
        <v>47.0</v>
      </c>
      <c r="B33" s="32">
        <v>30.0</v>
      </c>
      <c r="C33" s="33">
        <v>71.0</v>
      </c>
      <c r="D33" s="34" t="s">
        <v>65</v>
      </c>
      <c r="E33" s="35"/>
      <c r="F33" s="36">
        <v>7.0</v>
      </c>
      <c r="G33" s="36">
        <v>10.0</v>
      </c>
      <c r="H33" s="36">
        <v>8.0</v>
      </c>
      <c r="I33" s="36">
        <v>7.0</v>
      </c>
      <c r="J33" s="36">
        <v>8.0</v>
      </c>
      <c r="K33" s="36">
        <v>10.0</v>
      </c>
      <c r="L33" s="36">
        <v>10.0</v>
      </c>
      <c r="M33" s="36"/>
      <c r="N33" s="36">
        <v>9.0</v>
      </c>
      <c r="O33" s="36">
        <v>9.5</v>
      </c>
      <c r="P33" s="36"/>
      <c r="Q33" s="36">
        <v>10.0</v>
      </c>
      <c r="R33" s="36">
        <v>10.0</v>
      </c>
      <c r="S33" s="36">
        <v>8.0</v>
      </c>
      <c r="T33" s="36">
        <v>9.0</v>
      </c>
      <c r="U33" s="36">
        <v>5.0</v>
      </c>
      <c r="V33" s="36">
        <v>5.0</v>
      </c>
      <c r="W33" s="36">
        <v>10.0</v>
      </c>
      <c r="X33" s="36">
        <v>10.0</v>
      </c>
      <c r="Y33" s="36">
        <v>5.0</v>
      </c>
      <c r="Z33" s="50">
        <v>8.0</v>
      </c>
      <c r="AA33" s="39">
        <f t="shared" si="1"/>
        <v>19</v>
      </c>
      <c r="AB33" s="40">
        <f t="shared" si="2"/>
        <v>15.5</v>
      </c>
      <c r="AC33" s="51">
        <v>4.0</v>
      </c>
      <c r="AD33" s="53">
        <f>14+16+16+16</f>
        <v>62</v>
      </c>
      <c r="AE33" s="52">
        <f t="shared" si="3"/>
        <v>158.5</v>
      </c>
      <c r="AF33" s="57">
        <v>15.0</v>
      </c>
      <c r="AG33" s="58">
        <f t="shared" si="4"/>
        <v>173.5</v>
      </c>
      <c r="AH33" s="46">
        <f t="shared" si="5"/>
        <v>134.7987026</v>
      </c>
      <c r="AI33" s="47"/>
      <c r="AJ33" s="48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ht="12.75" customHeight="1">
      <c r="A34" s="49">
        <v>20.0</v>
      </c>
      <c r="B34" s="49">
        <v>31.0</v>
      </c>
      <c r="C34" s="33">
        <v>30.0</v>
      </c>
      <c r="D34" s="34" t="s">
        <v>66</v>
      </c>
      <c r="E34" s="35"/>
      <c r="F34" s="36">
        <v>7.0</v>
      </c>
      <c r="G34" s="36">
        <v>10.0</v>
      </c>
      <c r="H34" s="36">
        <v>8.0</v>
      </c>
      <c r="I34" s="36">
        <v>8.0</v>
      </c>
      <c r="J34" s="36">
        <v>9.0</v>
      </c>
      <c r="K34" s="36">
        <v>10.0</v>
      </c>
      <c r="L34" s="36">
        <v>8.0</v>
      </c>
      <c r="M34" s="36"/>
      <c r="N34" s="36">
        <v>9.0</v>
      </c>
      <c r="O34" s="36">
        <v>7.0</v>
      </c>
      <c r="P34" s="36"/>
      <c r="Q34" s="36">
        <v>10.0</v>
      </c>
      <c r="R34" s="36">
        <v>9.0</v>
      </c>
      <c r="S34" s="36">
        <v>9.0</v>
      </c>
      <c r="T34" s="36">
        <v>8.0</v>
      </c>
      <c r="U34" s="36">
        <v>8.0</v>
      </c>
      <c r="V34" s="36">
        <v>8.0</v>
      </c>
      <c r="W34" s="36">
        <v>6.0</v>
      </c>
      <c r="X34" s="36">
        <v>9.0</v>
      </c>
      <c r="Y34" s="36">
        <v>8.0</v>
      </c>
      <c r="Z34" s="50">
        <v>7.0</v>
      </c>
      <c r="AA34" s="39">
        <f t="shared" si="1"/>
        <v>19</v>
      </c>
      <c r="AB34" s="40">
        <f t="shared" si="2"/>
        <v>13</v>
      </c>
      <c r="AC34" s="51">
        <v>5.0</v>
      </c>
      <c r="AD34" s="51">
        <f>12+14+14+12+13</f>
        <v>65</v>
      </c>
      <c r="AE34" s="52">
        <f t="shared" si="3"/>
        <v>158</v>
      </c>
      <c r="AF34" s="44">
        <v>15.0</v>
      </c>
      <c r="AG34" s="45">
        <f t="shared" si="4"/>
        <v>173</v>
      </c>
      <c r="AH34" s="46">
        <f t="shared" si="5"/>
        <v>160.2583556</v>
      </c>
      <c r="AI34" s="47"/>
      <c r="AJ34" s="48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ht="12.75" customHeight="1">
      <c r="A35" s="32">
        <v>12.0</v>
      </c>
      <c r="B35" s="49">
        <v>32.0</v>
      </c>
      <c r="C35" s="33">
        <v>118.0</v>
      </c>
      <c r="D35" s="34" t="s">
        <v>67</v>
      </c>
      <c r="E35" s="35"/>
      <c r="F35" s="36">
        <v>4.0</v>
      </c>
      <c r="G35" s="36">
        <v>7.0</v>
      </c>
      <c r="H35" s="36">
        <v>8.0</v>
      </c>
      <c r="I35" s="36">
        <v>7.0</v>
      </c>
      <c r="J35" s="36">
        <v>8.0</v>
      </c>
      <c r="K35" s="36">
        <v>10.0</v>
      </c>
      <c r="L35" s="36">
        <v>10.0</v>
      </c>
      <c r="M35" s="36"/>
      <c r="N35" s="36">
        <v>10.0</v>
      </c>
      <c r="O35" s="36">
        <v>10.0</v>
      </c>
      <c r="P35" s="36"/>
      <c r="Q35" s="36">
        <v>10.0</v>
      </c>
      <c r="R35" s="36">
        <v>10.0</v>
      </c>
      <c r="S35" s="36">
        <v>6.0</v>
      </c>
      <c r="T35" s="36">
        <v>7.0</v>
      </c>
      <c r="U35" s="36">
        <v>7.0</v>
      </c>
      <c r="V35" s="36">
        <v>10.0</v>
      </c>
      <c r="W35" s="36">
        <v>8.0</v>
      </c>
      <c r="X35" s="36">
        <v>10.0</v>
      </c>
      <c r="Y35" s="36">
        <v>9.0</v>
      </c>
      <c r="Z35" s="50">
        <v>7.0</v>
      </c>
      <c r="AA35" s="39">
        <f t="shared" si="1"/>
        <v>19</v>
      </c>
      <c r="AB35" s="40">
        <f t="shared" si="2"/>
        <v>12.14285714</v>
      </c>
      <c r="AC35" s="51">
        <v>7.0</v>
      </c>
      <c r="AD35" s="53">
        <f>12+11+14+13+12+11+12</f>
        <v>85</v>
      </c>
      <c r="AE35" s="52">
        <f t="shared" si="3"/>
        <v>158</v>
      </c>
      <c r="AF35" s="66">
        <v>15.0</v>
      </c>
      <c r="AG35" s="45">
        <f t="shared" si="4"/>
        <v>173</v>
      </c>
      <c r="AH35" s="46">
        <f t="shared" si="5"/>
        <v>171.5707101</v>
      </c>
      <c r="AI35" s="60"/>
      <c r="AJ35" s="48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ht="12.75" customHeight="1">
      <c r="A36" s="32">
        <v>7.0</v>
      </c>
      <c r="B36" s="49">
        <v>33.0</v>
      </c>
      <c r="C36" s="33">
        <v>34.0</v>
      </c>
      <c r="D36" s="34" t="s">
        <v>60</v>
      </c>
      <c r="E36" s="35"/>
      <c r="F36" s="36">
        <v>5.0</v>
      </c>
      <c r="G36" s="36">
        <v>8.0</v>
      </c>
      <c r="H36" s="36">
        <v>8.0</v>
      </c>
      <c r="I36" s="36">
        <v>4.0</v>
      </c>
      <c r="J36" s="36">
        <v>9.0</v>
      </c>
      <c r="K36" s="36">
        <v>10.0</v>
      </c>
      <c r="L36" s="36">
        <v>10.0</v>
      </c>
      <c r="M36" s="36"/>
      <c r="N36" s="36">
        <v>10.0</v>
      </c>
      <c r="O36" s="36">
        <v>9.0</v>
      </c>
      <c r="P36" s="36"/>
      <c r="Q36" s="36">
        <v>10.0</v>
      </c>
      <c r="R36" s="36">
        <v>9.0</v>
      </c>
      <c r="S36" s="36">
        <v>7.0</v>
      </c>
      <c r="T36" s="36">
        <v>9.0</v>
      </c>
      <c r="U36" s="36">
        <v>5.0</v>
      </c>
      <c r="V36" s="36">
        <v>10.0</v>
      </c>
      <c r="W36" s="36">
        <v>7.0</v>
      </c>
      <c r="X36" s="36">
        <v>10.0</v>
      </c>
      <c r="Y36" s="36">
        <v>9.0</v>
      </c>
      <c r="Z36" s="50">
        <v>7.0</v>
      </c>
      <c r="AA36" s="39">
        <f t="shared" si="1"/>
        <v>19</v>
      </c>
      <c r="AB36" s="40">
        <f t="shared" si="2"/>
        <v>11.5</v>
      </c>
      <c r="AC36" s="51">
        <v>4.0</v>
      </c>
      <c r="AD36" s="51">
        <v>46.0</v>
      </c>
      <c r="AE36" s="52">
        <f t="shared" si="3"/>
        <v>156</v>
      </c>
      <c r="AF36" s="44">
        <v>15.0</v>
      </c>
      <c r="AG36" s="45">
        <f t="shared" si="4"/>
        <v>171</v>
      </c>
      <c r="AH36" s="46">
        <f t="shared" si="5"/>
        <v>179.0672654</v>
      </c>
      <c r="AI36" s="60"/>
      <c r="AJ36" s="48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ht="12.75" customHeight="1">
      <c r="A37" s="49">
        <v>35.0</v>
      </c>
      <c r="B37" s="32">
        <v>34.0</v>
      </c>
      <c r="C37" s="33">
        <v>129.0</v>
      </c>
      <c r="D37" s="34" t="s">
        <v>68</v>
      </c>
      <c r="E37" s="35"/>
      <c r="F37" s="36">
        <v>9.0</v>
      </c>
      <c r="G37" s="36">
        <v>10.0</v>
      </c>
      <c r="H37" s="36">
        <v>10.0</v>
      </c>
      <c r="I37" s="36">
        <v>8.0</v>
      </c>
      <c r="J37" s="36">
        <v>9.0</v>
      </c>
      <c r="K37" s="36">
        <v>9.0</v>
      </c>
      <c r="L37" s="36">
        <v>10.0</v>
      </c>
      <c r="M37" s="36"/>
      <c r="N37" s="36">
        <v>10.0</v>
      </c>
      <c r="O37" s="36">
        <v>10.0</v>
      </c>
      <c r="P37" s="36"/>
      <c r="Q37" s="36">
        <v>8.0</v>
      </c>
      <c r="R37" s="36">
        <v>10.0</v>
      </c>
      <c r="S37" s="36">
        <v>9.0</v>
      </c>
      <c r="T37" s="36">
        <v>10.0</v>
      </c>
      <c r="U37" s="36">
        <v>6.0</v>
      </c>
      <c r="V37" s="36">
        <v>8.0</v>
      </c>
      <c r="W37" s="36">
        <v>10.0</v>
      </c>
      <c r="X37" s="36">
        <v>10.0</v>
      </c>
      <c r="Y37" s="36"/>
      <c r="Z37" s="50"/>
      <c r="AA37" s="39">
        <f t="shared" si="1"/>
        <v>17</v>
      </c>
      <c r="AB37" s="40">
        <f t="shared" si="2"/>
        <v>14.16666667</v>
      </c>
      <c r="AC37" s="51">
        <v>6.0</v>
      </c>
      <c r="AD37" s="51">
        <v>85.0</v>
      </c>
      <c r="AE37" s="52">
        <f t="shared" si="3"/>
        <v>156</v>
      </c>
      <c r="AF37" s="44">
        <v>15.0</v>
      </c>
      <c r="AG37" s="45">
        <f t="shared" si="4"/>
        <v>171</v>
      </c>
      <c r="AH37" s="46">
        <f t="shared" si="5"/>
        <v>145.360486</v>
      </c>
      <c r="AI37" s="47"/>
      <c r="AJ37" s="48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ht="12.75" customHeight="1">
      <c r="A38" s="49">
        <v>19.0</v>
      </c>
      <c r="B38" s="49">
        <v>35.0</v>
      </c>
      <c r="C38" s="33">
        <v>80.0</v>
      </c>
      <c r="D38" s="34" t="s">
        <v>69</v>
      </c>
      <c r="E38" s="35"/>
      <c r="F38" s="36">
        <v>4.0</v>
      </c>
      <c r="G38" s="36">
        <v>8.0</v>
      </c>
      <c r="H38" s="36">
        <v>10.0</v>
      </c>
      <c r="I38" s="36">
        <v>6.0</v>
      </c>
      <c r="J38" s="36">
        <v>7.0</v>
      </c>
      <c r="K38" s="36">
        <v>10.0</v>
      </c>
      <c r="L38" s="36">
        <v>10.0</v>
      </c>
      <c r="M38" s="36"/>
      <c r="N38" s="36">
        <v>10.0</v>
      </c>
      <c r="O38" s="36">
        <v>10.0</v>
      </c>
      <c r="P38" s="36"/>
      <c r="Q38" s="36">
        <v>8.0</v>
      </c>
      <c r="R38" s="36">
        <v>10.0</v>
      </c>
      <c r="S38" s="36">
        <v>7.0</v>
      </c>
      <c r="T38" s="36">
        <v>8.0</v>
      </c>
      <c r="U38" s="36">
        <v>6.0</v>
      </c>
      <c r="V38" s="36">
        <v>7.0</v>
      </c>
      <c r="W38" s="36">
        <v>10.0</v>
      </c>
      <c r="X38" s="36">
        <v>10.0</v>
      </c>
      <c r="Y38" s="36">
        <v>8.0</v>
      </c>
      <c r="Z38" s="50">
        <v>5.0</v>
      </c>
      <c r="AA38" s="39">
        <f t="shared" si="1"/>
        <v>19</v>
      </c>
      <c r="AB38" s="40">
        <f t="shared" si="2"/>
        <v>12.25</v>
      </c>
      <c r="AC38" s="51">
        <v>4.0</v>
      </c>
      <c r="AD38" s="51">
        <v>49.0</v>
      </c>
      <c r="AE38" s="52">
        <f t="shared" si="3"/>
        <v>154</v>
      </c>
      <c r="AF38" s="44">
        <v>15.0</v>
      </c>
      <c r="AG38" s="45">
        <f t="shared" si="4"/>
        <v>169</v>
      </c>
      <c r="AH38" s="46">
        <f t="shared" si="5"/>
        <v>166.1378352</v>
      </c>
      <c r="AI38" s="47"/>
      <c r="AJ38" s="48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ht="12.75" customHeight="1">
      <c r="A39" s="32">
        <v>36.0</v>
      </c>
      <c r="B39" s="49">
        <v>36.0</v>
      </c>
      <c r="C39" s="33">
        <v>2.0</v>
      </c>
      <c r="D39" s="34" t="s">
        <v>70</v>
      </c>
      <c r="E39" s="35"/>
      <c r="F39" s="36">
        <v>5.0</v>
      </c>
      <c r="G39" s="36">
        <v>9.0</v>
      </c>
      <c r="H39" s="36">
        <v>10.0</v>
      </c>
      <c r="I39" s="36">
        <v>8.0</v>
      </c>
      <c r="J39" s="36">
        <v>10.0</v>
      </c>
      <c r="K39" s="36">
        <v>10.0</v>
      </c>
      <c r="L39" s="36">
        <v>10.0</v>
      </c>
      <c r="M39" s="36"/>
      <c r="N39" s="36">
        <v>10.0</v>
      </c>
      <c r="O39" s="36">
        <v>10.0</v>
      </c>
      <c r="P39" s="36"/>
      <c r="Q39" s="36">
        <v>10.0</v>
      </c>
      <c r="R39" s="36">
        <v>10.0</v>
      </c>
      <c r="S39" s="36">
        <v>8.5</v>
      </c>
      <c r="T39" s="36">
        <v>10.0</v>
      </c>
      <c r="U39" s="36">
        <v>6.0</v>
      </c>
      <c r="V39" s="36">
        <v>6.0</v>
      </c>
      <c r="W39" s="36">
        <v>8.0</v>
      </c>
      <c r="X39" s="36">
        <v>10.0</v>
      </c>
      <c r="Y39" s="36">
        <v>10.0</v>
      </c>
      <c r="Z39" s="50">
        <v>8.0</v>
      </c>
      <c r="AA39" s="39">
        <f t="shared" si="1"/>
        <v>19</v>
      </c>
      <c r="AB39" s="40">
        <f t="shared" si="2"/>
        <v>14</v>
      </c>
      <c r="AC39" s="51">
        <v>4.0</v>
      </c>
      <c r="AD39" s="51">
        <f>16+13+15+12</f>
        <v>56</v>
      </c>
      <c r="AE39" s="52">
        <f t="shared" si="3"/>
        <v>168.5</v>
      </c>
      <c r="AF39" s="44"/>
      <c r="AG39" s="45">
        <f t="shared" si="4"/>
        <v>168.5</v>
      </c>
      <c r="AH39" s="46">
        <f t="shared" si="5"/>
        <v>144.9405153</v>
      </c>
      <c r="AI39" s="60"/>
      <c r="AJ39" s="48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ht="12.75" customHeight="1">
      <c r="A40" s="32">
        <v>11.0</v>
      </c>
      <c r="B40" s="49">
        <v>37.0</v>
      </c>
      <c r="C40" s="33">
        <v>81.0</v>
      </c>
      <c r="D40" s="34" t="s">
        <v>71</v>
      </c>
      <c r="E40" s="35"/>
      <c r="F40" s="36">
        <v>2.0</v>
      </c>
      <c r="G40" s="36">
        <v>7.0</v>
      </c>
      <c r="H40" s="36">
        <v>10.0</v>
      </c>
      <c r="I40" s="36">
        <v>6.0</v>
      </c>
      <c r="J40" s="36">
        <v>6.0</v>
      </c>
      <c r="K40" s="36">
        <v>10.0</v>
      </c>
      <c r="L40" s="36">
        <v>10.0</v>
      </c>
      <c r="M40" s="36"/>
      <c r="N40" s="36">
        <v>10.0</v>
      </c>
      <c r="O40" s="36">
        <v>10.0</v>
      </c>
      <c r="P40" s="36"/>
      <c r="Q40" s="36">
        <v>10.0</v>
      </c>
      <c r="R40" s="36">
        <v>10.0</v>
      </c>
      <c r="S40" s="36">
        <v>7.0</v>
      </c>
      <c r="T40" s="36">
        <v>8.0</v>
      </c>
      <c r="U40" s="36">
        <v>6.0</v>
      </c>
      <c r="V40" s="36">
        <v>7.0</v>
      </c>
      <c r="W40" s="36">
        <v>8.0</v>
      </c>
      <c r="X40" s="36">
        <v>10.0</v>
      </c>
      <c r="Y40" s="36">
        <v>8.0</v>
      </c>
      <c r="Z40" s="50">
        <v>8.0</v>
      </c>
      <c r="AA40" s="39">
        <f t="shared" si="1"/>
        <v>19</v>
      </c>
      <c r="AB40" s="40">
        <f t="shared" si="2"/>
        <v>11.75</v>
      </c>
      <c r="AC40" s="51">
        <v>4.0</v>
      </c>
      <c r="AD40" s="51">
        <v>47.0</v>
      </c>
      <c r="AE40" s="52">
        <f t="shared" si="3"/>
        <v>153</v>
      </c>
      <c r="AF40" s="44">
        <v>15.0</v>
      </c>
      <c r="AG40" s="45">
        <f t="shared" si="4"/>
        <v>168</v>
      </c>
      <c r="AH40" s="46">
        <f t="shared" si="5"/>
        <v>172.1826337</v>
      </c>
      <c r="AI40" s="47"/>
      <c r="AJ40" s="48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ht="12.75" customHeight="1">
      <c r="A41" s="49">
        <v>21.0</v>
      </c>
      <c r="B41" s="32">
        <v>38.0</v>
      </c>
      <c r="C41" s="33">
        <v>1.0</v>
      </c>
      <c r="D41" s="34" t="s">
        <v>72</v>
      </c>
      <c r="E41" s="35"/>
      <c r="F41" s="36">
        <v>3.0</v>
      </c>
      <c r="G41" s="36">
        <v>9.0</v>
      </c>
      <c r="H41" s="36">
        <v>10.0</v>
      </c>
      <c r="I41" s="36">
        <v>4.0</v>
      </c>
      <c r="J41" s="36">
        <v>7.0</v>
      </c>
      <c r="K41" s="36">
        <v>10.0</v>
      </c>
      <c r="L41" s="36">
        <v>10.0</v>
      </c>
      <c r="M41" s="36"/>
      <c r="N41" s="36">
        <v>10.0</v>
      </c>
      <c r="O41" s="36">
        <v>10.0</v>
      </c>
      <c r="P41" s="36"/>
      <c r="Q41" s="36">
        <v>9.0</v>
      </c>
      <c r="R41" s="36">
        <v>10.0</v>
      </c>
      <c r="S41" s="36">
        <v>8.0</v>
      </c>
      <c r="T41" s="36">
        <v>7.0</v>
      </c>
      <c r="U41" s="36">
        <v>5.0</v>
      </c>
      <c r="V41" s="36">
        <v>3.0</v>
      </c>
      <c r="W41" s="36">
        <v>9.0</v>
      </c>
      <c r="X41" s="36">
        <v>9.0</v>
      </c>
      <c r="Y41" s="36">
        <v>8.0</v>
      </c>
      <c r="Z41" s="50">
        <v>7.0</v>
      </c>
      <c r="AA41" s="39">
        <f t="shared" si="1"/>
        <v>19</v>
      </c>
      <c r="AB41" s="56">
        <f t="shared" si="2"/>
        <v>12.25</v>
      </c>
      <c r="AC41" s="51">
        <v>4.0</v>
      </c>
      <c r="AD41" s="51">
        <v>49.0</v>
      </c>
      <c r="AE41" s="52">
        <f t="shared" si="3"/>
        <v>148</v>
      </c>
      <c r="AF41" s="57">
        <v>15.0</v>
      </c>
      <c r="AG41" s="58">
        <f t="shared" si="4"/>
        <v>163</v>
      </c>
      <c r="AH41" s="46">
        <f t="shared" si="5"/>
        <v>160.2394505</v>
      </c>
      <c r="AI41" s="47"/>
      <c r="AJ41" s="48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ht="12.75" customHeight="1">
      <c r="A42" s="49">
        <v>28.0</v>
      </c>
      <c r="B42" s="49">
        <v>39.0</v>
      </c>
      <c r="C42" s="33">
        <v>24.0</v>
      </c>
      <c r="D42" s="34" t="s">
        <v>56</v>
      </c>
      <c r="E42" s="35"/>
      <c r="F42" s="36">
        <v>3.0</v>
      </c>
      <c r="G42" s="36">
        <v>10.0</v>
      </c>
      <c r="H42" s="36">
        <v>10.0</v>
      </c>
      <c r="I42" s="36">
        <v>5.0</v>
      </c>
      <c r="J42" s="36">
        <v>6.0</v>
      </c>
      <c r="K42" s="36">
        <v>10.0</v>
      </c>
      <c r="L42" s="36">
        <v>10.0</v>
      </c>
      <c r="M42" s="36"/>
      <c r="N42" s="36">
        <v>10.0</v>
      </c>
      <c r="O42" s="36">
        <v>10.0</v>
      </c>
      <c r="P42" s="36"/>
      <c r="Q42" s="54">
        <v>9.0</v>
      </c>
      <c r="R42" s="36">
        <v>9.0</v>
      </c>
      <c r="S42" s="36">
        <v>8.0</v>
      </c>
      <c r="T42" s="36">
        <v>10.0</v>
      </c>
      <c r="U42" s="36">
        <v>8.0</v>
      </c>
      <c r="V42" s="36">
        <v>8.0</v>
      </c>
      <c r="W42" s="36">
        <v>9.0</v>
      </c>
      <c r="X42" s="36">
        <v>10.0</v>
      </c>
      <c r="Y42" s="36">
        <v>10.0</v>
      </c>
      <c r="Z42" s="36">
        <v>7.0</v>
      </c>
      <c r="AA42" s="39">
        <f t="shared" si="1"/>
        <v>19</v>
      </c>
      <c r="AB42" s="40">
        <f t="shared" si="2"/>
        <v>12.66666667</v>
      </c>
      <c r="AC42" s="51">
        <v>6.0</v>
      </c>
      <c r="AD42" s="51">
        <v>76.0</v>
      </c>
      <c r="AE42" s="52">
        <f t="shared" si="3"/>
        <v>162</v>
      </c>
      <c r="AF42" s="44"/>
      <c r="AG42" s="45">
        <f t="shared" si="4"/>
        <v>162</v>
      </c>
      <c r="AH42" s="46">
        <f t="shared" si="5"/>
        <v>154.0176895</v>
      </c>
      <c r="AI42" s="47"/>
      <c r="AJ42" s="48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ht="12.75" customHeight="1">
      <c r="A43" s="32">
        <v>44.0</v>
      </c>
      <c r="B43" s="49">
        <v>40.0</v>
      </c>
      <c r="C43" s="33">
        <v>112.0</v>
      </c>
      <c r="D43" s="34" t="s">
        <v>73</v>
      </c>
      <c r="E43" s="35"/>
      <c r="F43" s="36"/>
      <c r="G43" s="36">
        <v>8.0</v>
      </c>
      <c r="H43" s="36">
        <v>10.0</v>
      </c>
      <c r="I43" s="36">
        <v>6.0</v>
      </c>
      <c r="J43" s="36">
        <v>7.0</v>
      </c>
      <c r="K43" s="36">
        <v>10.0</v>
      </c>
      <c r="L43" s="36">
        <v>10.0</v>
      </c>
      <c r="M43" s="36"/>
      <c r="N43" s="36">
        <v>10.0</v>
      </c>
      <c r="O43" s="36">
        <v>8.0</v>
      </c>
      <c r="P43" s="36"/>
      <c r="Q43" s="36">
        <v>10.0</v>
      </c>
      <c r="R43" s="36">
        <v>10.0</v>
      </c>
      <c r="S43" s="36">
        <v>6.5</v>
      </c>
      <c r="T43" s="36">
        <v>7.0</v>
      </c>
      <c r="U43" s="36">
        <v>5.0</v>
      </c>
      <c r="V43" s="36">
        <v>8.0</v>
      </c>
      <c r="W43" s="36">
        <v>7.0</v>
      </c>
      <c r="X43" s="36">
        <v>10.0</v>
      </c>
      <c r="Y43" s="36"/>
      <c r="Z43" s="50">
        <v>10.0</v>
      </c>
      <c r="AA43" s="39">
        <f t="shared" si="1"/>
        <v>17</v>
      </c>
      <c r="AB43" s="40">
        <f t="shared" si="2"/>
        <v>13.8</v>
      </c>
      <c r="AC43" s="51">
        <v>5.0</v>
      </c>
      <c r="AD43" s="51">
        <v>69.0</v>
      </c>
      <c r="AE43" s="52">
        <f t="shared" si="3"/>
        <v>142.5</v>
      </c>
      <c r="AF43" s="44">
        <v>15.0</v>
      </c>
      <c r="AG43" s="45">
        <f t="shared" si="4"/>
        <v>157.5</v>
      </c>
      <c r="AH43" s="46">
        <f t="shared" si="5"/>
        <v>137.44198</v>
      </c>
      <c r="AI43" s="47"/>
      <c r="AJ43" s="48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ht="12.75" customHeight="1">
      <c r="A44" s="32">
        <v>37.0</v>
      </c>
      <c r="B44" s="49">
        <v>41.0</v>
      </c>
      <c r="C44" s="33">
        <v>82.0</v>
      </c>
      <c r="D44" s="34" t="s">
        <v>74</v>
      </c>
      <c r="E44" s="35"/>
      <c r="F44" s="36">
        <v>7.0</v>
      </c>
      <c r="G44" s="36">
        <v>9.0</v>
      </c>
      <c r="H44" s="36">
        <v>8.0</v>
      </c>
      <c r="I44" s="36">
        <v>8.0</v>
      </c>
      <c r="J44" s="59"/>
      <c r="K44" s="36">
        <v>10.0</v>
      </c>
      <c r="L44" s="36">
        <v>10.0</v>
      </c>
      <c r="M44" s="36"/>
      <c r="N44" s="36">
        <v>10.0</v>
      </c>
      <c r="O44" s="36">
        <v>10.0</v>
      </c>
      <c r="P44" s="36"/>
      <c r="Q44" s="36">
        <v>10.0</v>
      </c>
      <c r="R44" s="36">
        <v>10.0</v>
      </c>
      <c r="S44" s="36">
        <v>8.0</v>
      </c>
      <c r="T44" s="36">
        <v>10.0</v>
      </c>
      <c r="U44" s="36">
        <v>7.0</v>
      </c>
      <c r="V44" s="36">
        <v>7.0</v>
      </c>
      <c r="W44" s="36">
        <v>7.0</v>
      </c>
      <c r="X44" s="36">
        <v>10.0</v>
      </c>
      <c r="Y44" s="36">
        <v>9.0</v>
      </c>
      <c r="Z44" s="50">
        <v>5.0</v>
      </c>
      <c r="AA44" s="39">
        <f t="shared" si="1"/>
        <v>18</v>
      </c>
      <c r="AB44" s="56">
        <f t="shared" si="2"/>
        <v>13</v>
      </c>
      <c r="AC44" s="51">
        <v>4.0</v>
      </c>
      <c r="AD44" s="51">
        <v>52.0</v>
      </c>
      <c r="AE44" s="52">
        <f t="shared" si="3"/>
        <v>155</v>
      </c>
      <c r="AF44" s="57"/>
      <c r="AG44" s="58">
        <f t="shared" si="4"/>
        <v>155</v>
      </c>
      <c r="AH44" s="46">
        <f t="shared" si="5"/>
        <v>143.5840758</v>
      </c>
      <c r="AI44" s="47"/>
      <c r="AJ44" s="48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ht="12.75" customHeight="1">
      <c r="A45" s="49">
        <v>40.0</v>
      </c>
      <c r="B45" s="32">
        <v>42.0</v>
      </c>
      <c r="C45" s="33">
        <v>72.0</v>
      </c>
      <c r="D45" s="34" t="s">
        <v>75</v>
      </c>
      <c r="E45" s="35"/>
      <c r="F45" s="36"/>
      <c r="G45" s="36">
        <v>10.0</v>
      </c>
      <c r="H45" s="36">
        <v>10.0</v>
      </c>
      <c r="I45" s="36">
        <v>8.0</v>
      </c>
      <c r="J45" s="36"/>
      <c r="K45" s="36">
        <v>10.0</v>
      </c>
      <c r="L45" s="36">
        <v>10.0</v>
      </c>
      <c r="M45" s="36"/>
      <c r="N45" s="36">
        <v>10.0</v>
      </c>
      <c r="O45" s="36">
        <v>10.0</v>
      </c>
      <c r="P45" s="36"/>
      <c r="Q45" s="36">
        <v>9.0</v>
      </c>
      <c r="R45" s="36"/>
      <c r="S45" s="36">
        <v>8.0</v>
      </c>
      <c r="T45" s="36">
        <v>8.0</v>
      </c>
      <c r="U45" s="36">
        <v>5.0</v>
      </c>
      <c r="V45" s="36"/>
      <c r="W45" s="36">
        <v>8.0</v>
      </c>
      <c r="X45" s="36">
        <v>10.0</v>
      </c>
      <c r="Y45" s="36">
        <v>8.0</v>
      </c>
      <c r="Z45" s="50">
        <v>9.0</v>
      </c>
      <c r="AA45" s="39">
        <f t="shared" si="1"/>
        <v>15</v>
      </c>
      <c r="AB45" s="56">
        <f t="shared" si="2"/>
        <v>12.66666667</v>
      </c>
      <c r="AC45" s="51">
        <v>6.0</v>
      </c>
      <c r="AD45" s="51">
        <v>76.0</v>
      </c>
      <c r="AE45" s="52">
        <f t="shared" si="3"/>
        <v>133</v>
      </c>
      <c r="AF45" s="57">
        <v>15.0</v>
      </c>
      <c r="AG45" s="58">
        <f t="shared" si="4"/>
        <v>148</v>
      </c>
      <c r="AH45" s="46">
        <f t="shared" si="5"/>
        <v>140.7075188</v>
      </c>
      <c r="AI45" s="47"/>
      <c r="AJ45" s="48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ht="12.75" customHeight="1">
      <c r="A46" s="49">
        <v>31.0</v>
      </c>
      <c r="B46" s="49">
        <v>43.0</v>
      </c>
      <c r="C46" s="33">
        <v>9.0</v>
      </c>
      <c r="D46" s="34" t="s">
        <v>76</v>
      </c>
      <c r="E46" s="35"/>
      <c r="F46" s="36">
        <v>8.5</v>
      </c>
      <c r="G46" s="36">
        <v>9.0</v>
      </c>
      <c r="H46" s="36">
        <v>9.0</v>
      </c>
      <c r="I46" s="36">
        <v>9.0</v>
      </c>
      <c r="J46" s="36">
        <v>9.0</v>
      </c>
      <c r="K46" s="36">
        <v>10.0</v>
      </c>
      <c r="L46" s="36">
        <v>10.0</v>
      </c>
      <c r="M46" s="36"/>
      <c r="N46" s="36"/>
      <c r="O46" s="36"/>
      <c r="P46" s="36"/>
      <c r="Q46" s="36">
        <v>10.0</v>
      </c>
      <c r="R46" s="36">
        <v>10.0</v>
      </c>
      <c r="S46" s="36"/>
      <c r="T46" s="36"/>
      <c r="U46" s="36">
        <v>7.0</v>
      </c>
      <c r="V46" s="36">
        <v>9.0</v>
      </c>
      <c r="W46" s="36">
        <v>7.0</v>
      </c>
      <c r="X46" s="36">
        <v>10.0</v>
      </c>
      <c r="Y46" s="36">
        <v>9.0</v>
      </c>
      <c r="Z46" s="50">
        <v>5.0</v>
      </c>
      <c r="AA46" s="39">
        <f t="shared" si="1"/>
        <v>15</v>
      </c>
      <c r="AB46" s="40">
        <f t="shared" si="2"/>
        <v>11.85714286</v>
      </c>
      <c r="AC46" s="51">
        <v>7.0</v>
      </c>
      <c r="AD46" s="51">
        <v>83.0</v>
      </c>
      <c r="AE46" s="52">
        <f t="shared" si="3"/>
        <v>131.5</v>
      </c>
      <c r="AF46" s="44">
        <v>15.0</v>
      </c>
      <c r="AG46" s="45">
        <f t="shared" si="4"/>
        <v>146.5</v>
      </c>
      <c r="AH46" s="46">
        <f t="shared" si="5"/>
        <v>148.790603</v>
      </c>
      <c r="AI46" s="60"/>
      <c r="AJ46" s="48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ht="12.75" customHeight="1">
      <c r="A47" s="32">
        <v>34.0</v>
      </c>
      <c r="B47" s="49">
        <v>44.0</v>
      </c>
      <c r="C47" s="33">
        <v>11.0</v>
      </c>
      <c r="D47" s="34" t="s">
        <v>77</v>
      </c>
      <c r="E47" s="35"/>
      <c r="F47" s="36">
        <v>8.5</v>
      </c>
      <c r="G47" s="36">
        <v>9.0</v>
      </c>
      <c r="H47" s="36">
        <v>9.0</v>
      </c>
      <c r="I47" s="36">
        <v>9.0</v>
      </c>
      <c r="J47" s="36">
        <v>9.0</v>
      </c>
      <c r="K47" s="36">
        <v>10.0</v>
      </c>
      <c r="L47" s="36">
        <v>10.0</v>
      </c>
      <c r="M47" s="36"/>
      <c r="N47" s="36"/>
      <c r="O47" s="36">
        <v>10.0</v>
      </c>
      <c r="P47" s="36"/>
      <c r="Q47" s="36">
        <v>9.0</v>
      </c>
      <c r="R47" s="36">
        <v>9.0</v>
      </c>
      <c r="S47" s="36">
        <v>7.0</v>
      </c>
      <c r="T47" s="36">
        <v>8.0</v>
      </c>
      <c r="U47" s="36">
        <v>6.0</v>
      </c>
      <c r="V47" s="36"/>
      <c r="W47" s="36">
        <v>8.0</v>
      </c>
      <c r="X47" s="36"/>
      <c r="Y47" s="36"/>
      <c r="Z47" s="50">
        <v>7.0</v>
      </c>
      <c r="AA47" s="39">
        <f t="shared" si="1"/>
        <v>15</v>
      </c>
      <c r="AB47" s="40">
        <f t="shared" si="2"/>
        <v>11.83333333</v>
      </c>
      <c r="AC47" s="51">
        <v>6.0</v>
      </c>
      <c r="AD47" s="51">
        <v>71.0</v>
      </c>
      <c r="AE47" s="52">
        <f t="shared" si="3"/>
        <v>128.5</v>
      </c>
      <c r="AF47" s="44">
        <v>15.0</v>
      </c>
      <c r="AG47" s="45">
        <f t="shared" si="4"/>
        <v>143.5</v>
      </c>
      <c r="AH47" s="46">
        <f t="shared" si="5"/>
        <v>146.0369433</v>
      </c>
      <c r="AI47" s="47"/>
      <c r="AJ47" s="48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ht="12.75" customHeight="1">
      <c r="A48" s="32">
        <v>43.0</v>
      </c>
      <c r="B48" s="49">
        <v>45.0</v>
      </c>
      <c r="C48" s="33">
        <v>57.0</v>
      </c>
      <c r="D48" s="34" t="s">
        <v>78</v>
      </c>
      <c r="E48" s="61"/>
      <c r="F48" s="54"/>
      <c r="G48" s="54">
        <v>8.0</v>
      </c>
      <c r="H48" s="54">
        <v>10.0</v>
      </c>
      <c r="I48" s="54">
        <v>7.0</v>
      </c>
      <c r="J48" s="54">
        <v>8.0</v>
      </c>
      <c r="K48" s="54">
        <v>10.0</v>
      </c>
      <c r="L48" s="54">
        <v>10.0</v>
      </c>
      <c r="M48" s="54"/>
      <c r="N48" s="54">
        <v>10.0</v>
      </c>
      <c r="O48" s="54">
        <v>10.0</v>
      </c>
      <c r="P48" s="54"/>
      <c r="Q48" s="54">
        <v>9.0</v>
      </c>
      <c r="R48" s="54">
        <v>10.0</v>
      </c>
      <c r="S48" s="54">
        <v>8.0</v>
      </c>
      <c r="T48" s="54">
        <v>8.0</v>
      </c>
      <c r="U48" s="54">
        <v>10.0</v>
      </c>
      <c r="V48" s="54"/>
      <c r="W48" s="54"/>
      <c r="X48" s="54"/>
      <c r="Y48" s="54"/>
      <c r="Z48" s="62">
        <v>10.0</v>
      </c>
      <c r="AA48" s="63">
        <f t="shared" si="1"/>
        <v>14</v>
      </c>
      <c r="AB48" s="40">
        <f t="shared" si="2"/>
        <v>12.5</v>
      </c>
      <c r="AC48" s="51">
        <v>6.0</v>
      </c>
      <c r="AD48" s="51">
        <f>11+13+11+15+14+11</f>
        <v>75</v>
      </c>
      <c r="AE48" s="52">
        <f t="shared" si="3"/>
        <v>128</v>
      </c>
      <c r="AF48" s="65">
        <v>15.0</v>
      </c>
      <c r="AG48" s="45">
        <f t="shared" si="4"/>
        <v>143</v>
      </c>
      <c r="AH48" s="46">
        <f t="shared" si="5"/>
        <v>137.7666049</v>
      </c>
      <c r="AI48" s="47"/>
      <c r="AJ48" s="48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ht="12.75" customHeight="1">
      <c r="A49" s="49">
        <v>50.0</v>
      </c>
      <c r="B49" s="32">
        <v>46.0</v>
      </c>
      <c r="C49" s="33">
        <v>47.0</v>
      </c>
      <c r="D49" s="34" t="s">
        <v>79</v>
      </c>
      <c r="E49" s="35"/>
      <c r="F49" s="36">
        <v>9.0</v>
      </c>
      <c r="G49" s="36"/>
      <c r="H49" s="36"/>
      <c r="I49" s="36"/>
      <c r="J49" s="36"/>
      <c r="K49" s="36">
        <v>10.0</v>
      </c>
      <c r="L49" s="36">
        <v>10.0</v>
      </c>
      <c r="M49" s="36"/>
      <c r="N49" s="36">
        <v>10.0</v>
      </c>
      <c r="O49" s="36">
        <v>10.0</v>
      </c>
      <c r="P49" s="36"/>
      <c r="Q49" s="36">
        <v>10.0</v>
      </c>
      <c r="R49" s="36">
        <v>10.0</v>
      </c>
      <c r="S49" s="36">
        <v>8.5</v>
      </c>
      <c r="T49" s="36">
        <v>7.5</v>
      </c>
      <c r="U49" s="36">
        <v>5.0</v>
      </c>
      <c r="V49" s="36">
        <v>10.0</v>
      </c>
      <c r="W49" s="36">
        <v>8.0</v>
      </c>
      <c r="X49" s="36">
        <v>10.0</v>
      </c>
      <c r="Y49" s="50">
        <v>10.0</v>
      </c>
      <c r="Z49" s="36">
        <v>10.0</v>
      </c>
      <c r="AA49" s="63">
        <f t="shared" si="1"/>
        <v>15</v>
      </c>
      <c r="AB49" s="40">
        <f t="shared" si="2"/>
        <v>12.83333333</v>
      </c>
      <c r="AC49" s="51">
        <v>6.0</v>
      </c>
      <c r="AD49" s="53">
        <f>24+28+12+13</f>
        <v>77</v>
      </c>
      <c r="AE49" s="52">
        <f t="shared" si="3"/>
        <v>138</v>
      </c>
      <c r="AF49" s="44"/>
      <c r="AG49" s="45">
        <f t="shared" si="4"/>
        <v>138</v>
      </c>
      <c r="AH49" s="46">
        <f t="shared" si="5"/>
        <v>129.4963546</v>
      </c>
      <c r="AI49" s="60"/>
      <c r="AJ49" s="48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ht="12.75" customHeight="1">
      <c r="A50" s="49">
        <v>41.0</v>
      </c>
      <c r="B50" s="49">
        <v>47.0</v>
      </c>
      <c r="C50" s="33">
        <v>50.0</v>
      </c>
      <c r="D50" s="34" t="s">
        <v>80</v>
      </c>
      <c r="E50" s="35"/>
      <c r="F50" s="36">
        <v>8.0</v>
      </c>
      <c r="G50" s="36">
        <v>9.0</v>
      </c>
      <c r="H50" s="36">
        <v>10.0</v>
      </c>
      <c r="I50" s="36">
        <v>5.0</v>
      </c>
      <c r="J50" s="36">
        <v>8.0</v>
      </c>
      <c r="K50" s="36">
        <v>10.0</v>
      </c>
      <c r="L50" s="36">
        <v>10.0</v>
      </c>
      <c r="M50" s="36"/>
      <c r="N50" s="36">
        <v>10.0</v>
      </c>
      <c r="O50" s="36">
        <v>8.0</v>
      </c>
      <c r="P50" s="36"/>
      <c r="Q50" s="36">
        <v>10.0</v>
      </c>
      <c r="R50" s="36"/>
      <c r="S50" s="36"/>
      <c r="T50" s="36"/>
      <c r="U50" s="36"/>
      <c r="V50" s="36"/>
      <c r="W50" s="36">
        <v>10.0</v>
      </c>
      <c r="X50" s="36">
        <v>10.0</v>
      </c>
      <c r="Y50" s="36">
        <v>8.0</v>
      </c>
      <c r="Z50" s="36">
        <v>7.0</v>
      </c>
      <c r="AA50" s="63">
        <f t="shared" si="1"/>
        <v>14</v>
      </c>
      <c r="AB50" s="56">
        <f t="shared" si="2"/>
        <v>12</v>
      </c>
      <c r="AC50" s="51">
        <v>3.0</v>
      </c>
      <c r="AD50" s="51">
        <v>36.0</v>
      </c>
      <c r="AE50" s="52">
        <f t="shared" si="3"/>
        <v>123</v>
      </c>
      <c r="AF50" s="57">
        <v>15.0</v>
      </c>
      <c r="AG50" s="58">
        <f t="shared" si="4"/>
        <v>138</v>
      </c>
      <c r="AH50" s="46">
        <f t="shared" si="5"/>
        <v>138.489157</v>
      </c>
      <c r="AI50" s="47"/>
      <c r="AJ50" s="48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ht="12.75" customHeight="1">
      <c r="A51" s="32">
        <v>60.0</v>
      </c>
      <c r="B51" s="49">
        <v>48.0</v>
      </c>
      <c r="C51" s="33">
        <v>146.0</v>
      </c>
      <c r="D51" s="34" t="s">
        <v>81</v>
      </c>
      <c r="E51" s="35"/>
      <c r="F51" s="36">
        <v>9.0</v>
      </c>
      <c r="G51" s="36">
        <v>9.0</v>
      </c>
      <c r="H51" s="36">
        <v>10.0</v>
      </c>
      <c r="I51" s="36">
        <v>6.0</v>
      </c>
      <c r="J51" s="36">
        <v>10.0</v>
      </c>
      <c r="K51" s="36">
        <v>10.0</v>
      </c>
      <c r="L51" s="36">
        <v>10.0</v>
      </c>
      <c r="M51" s="36"/>
      <c r="N51" s="36">
        <v>10.0</v>
      </c>
      <c r="O51" s="36">
        <v>10.0</v>
      </c>
      <c r="P51" s="36"/>
      <c r="Q51" s="36">
        <v>10.0</v>
      </c>
      <c r="R51" s="36"/>
      <c r="S51" s="36"/>
      <c r="T51" s="36">
        <v>8.0</v>
      </c>
      <c r="U51" s="36"/>
      <c r="V51" s="36"/>
      <c r="W51" s="36"/>
      <c r="X51" s="36">
        <v>10.0</v>
      </c>
      <c r="Y51" s="36"/>
      <c r="Z51" s="50">
        <v>10.0</v>
      </c>
      <c r="AA51" s="39">
        <f t="shared" si="1"/>
        <v>13</v>
      </c>
      <c r="AB51" s="40">
        <f t="shared" si="2"/>
        <v>13.6</v>
      </c>
      <c r="AC51" s="51">
        <v>5.0</v>
      </c>
      <c r="AD51" s="53">
        <f>14+12+15+13+14</f>
        <v>68</v>
      </c>
      <c r="AE51" s="52">
        <f t="shared" si="3"/>
        <v>122</v>
      </c>
      <c r="AF51" s="44">
        <v>15.0</v>
      </c>
      <c r="AG51" s="45">
        <f t="shared" si="4"/>
        <v>137</v>
      </c>
      <c r="AH51" s="46">
        <f t="shared" si="5"/>
        <v>121.3108345</v>
      </c>
      <c r="AI51" s="60"/>
      <c r="AJ51" s="55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ht="12.75" customHeight="1">
      <c r="A52" s="32">
        <v>57.0</v>
      </c>
      <c r="B52" s="49">
        <v>49.0</v>
      </c>
      <c r="C52" s="33">
        <v>74.0</v>
      </c>
      <c r="D52" s="34" t="s">
        <v>75</v>
      </c>
      <c r="E52" s="35"/>
      <c r="F52" s="36"/>
      <c r="G52" s="36">
        <v>8.0</v>
      </c>
      <c r="H52" s="36">
        <v>10.0</v>
      </c>
      <c r="I52" s="36">
        <v>7.0</v>
      </c>
      <c r="J52" s="36"/>
      <c r="K52" s="36">
        <v>10.0</v>
      </c>
      <c r="L52" s="36">
        <v>10.0</v>
      </c>
      <c r="M52" s="36"/>
      <c r="N52" s="36">
        <v>10.0</v>
      </c>
      <c r="O52" s="36">
        <v>10.0</v>
      </c>
      <c r="P52" s="36"/>
      <c r="Q52" s="36">
        <v>9.0</v>
      </c>
      <c r="R52" s="36"/>
      <c r="S52" s="36">
        <v>9.0</v>
      </c>
      <c r="T52" s="36">
        <v>9.0</v>
      </c>
      <c r="U52" s="36">
        <v>8.0</v>
      </c>
      <c r="V52" s="36"/>
      <c r="W52" s="36">
        <v>8.0</v>
      </c>
      <c r="X52" s="36">
        <v>10.0</v>
      </c>
      <c r="Y52" s="36">
        <v>10.0</v>
      </c>
      <c r="Z52" s="50">
        <v>8.0</v>
      </c>
      <c r="AA52" s="39">
        <f t="shared" si="1"/>
        <v>15</v>
      </c>
      <c r="AB52" s="40">
        <f t="shared" si="2"/>
        <v>13.16666667</v>
      </c>
      <c r="AC52" s="51">
        <v>6.0</v>
      </c>
      <c r="AD52" s="51">
        <v>79.0</v>
      </c>
      <c r="AE52" s="52">
        <f t="shared" si="3"/>
        <v>136</v>
      </c>
      <c r="AF52" s="44"/>
      <c r="AG52" s="45">
        <f t="shared" si="4"/>
        <v>136</v>
      </c>
      <c r="AH52" s="46">
        <f t="shared" si="5"/>
        <v>124.38872</v>
      </c>
      <c r="AI52" s="47"/>
      <c r="AJ52" s="48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ht="12.75" customHeight="1">
      <c r="A53" s="49">
        <v>55.0</v>
      </c>
      <c r="B53" s="32">
        <v>50.0</v>
      </c>
      <c r="C53" s="33">
        <v>32.0</v>
      </c>
      <c r="D53" s="34" t="s">
        <v>82</v>
      </c>
      <c r="E53" s="35"/>
      <c r="F53" s="36">
        <v>3.0</v>
      </c>
      <c r="G53" s="36">
        <v>9.0</v>
      </c>
      <c r="H53" s="36">
        <v>10.0</v>
      </c>
      <c r="I53" s="36">
        <v>9.0</v>
      </c>
      <c r="J53" s="36">
        <v>9.0</v>
      </c>
      <c r="K53" s="36">
        <v>10.0</v>
      </c>
      <c r="L53" s="36">
        <v>10.0</v>
      </c>
      <c r="M53" s="36"/>
      <c r="N53" s="36">
        <v>10.0</v>
      </c>
      <c r="O53" s="36">
        <v>10.0</v>
      </c>
      <c r="P53" s="36"/>
      <c r="Q53" s="36">
        <v>10.0</v>
      </c>
      <c r="R53" s="36"/>
      <c r="S53" s="59"/>
      <c r="T53" s="36"/>
      <c r="U53" s="36"/>
      <c r="V53" s="36">
        <v>10.0</v>
      </c>
      <c r="W53" s="36">
        <v>8.0</v>
      </c>
      <c r="X53" s="36">
        <v>10.0</v>
      </c>
      <c r="Y53" s="36">
        <v>10.0</v>
      </c>
      <c r="Z53" s="50">
        <v>6.0</v>
      </c>
      <c r="AA53" s="39">
        <f t="shared" si="1"/>
        <v>15</v>
      </c>
      <c r="AB53" s="40">
        <f t="shared" si="2"/>
        <v>12.75</v>
      </c>
      <c r="AC53" s="51">
        <v>4.0</v>
      </c>
      <c r="AD53" s="51">
        <v>51.0</v>
      </c>
      <c r="AE53" s="52">
        <f t="shared" si="3"/>
        <v>134</v>
      </c>
      <c r="AF53" s="44"/>
      <c r="AG53" s="45">
        <f t="shared" si="4"/>
        <v>134</v>
      </c>
      <c r="AH53" s="46">
        <f t="shared" si="5"/>
        <v>126.5646857</v>
      </c>
      <c r="AI53" s="47"/>
      <c r="AJ53" s="48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ht="12.75" customHeight="1">
      <c r="A54" s="49">
        <v>59.0</v>
      </c>
      <c r="B54" s="32">
        <v>51.0</v>
      </c>
      <c r="C54" s="33">
        <v>73.0</v>
      </c>
      <c r="D54" s="34" t="s">
        <v>83</v>
      </c>
      <c r="E54" s="35"/>
      <c r="F54" s="36"/>
      <c r="G54" s="36">
        <v>10.0</v>
      </c>
      <c r="H54" s="36">
        <v>10.0</v>
      </c>
      <c r="I54" s="36">
        <v>8.0</v>
      </c>
      <c r="J54" s="36"/>
      <c r="K54" s="36">
        <v>10.0</v>
      </c>
      <c r="L54" s="36">
        <v>10.0</v>
      </c>
      <c r="M54" s="36"/>
      <c r="N54" s="36"/>
      <c r="O54" s="36">
        <v>10.0</v>
      </c>
      <c r="P54" s="36"/>
      <c r="Q54" s="36">
        <v>8.0</v>
      </c>
      <c r="R54" s="36"/>
      <c r="S54" s="36">
        <v>4.0</v>
      </c>
      <c r="T54" s="36">
        <v>9.0</v>
      </c>
      <c r="U54" s="36">
        <v>5.0</v>
      </c>
      <c r="V54" s="36"/>
      <c r="W54" s="36">
        <v>8.0</v>
      </c>
      <c r="X54" s="36">
        <v>10.0</v>
      </c>
      <c r="Y54" s="36">
        <v>9.0</v>
      </c>
      <c r="Z54" s="50">
        <v>7.0</v>
      </c>
      <c r="AA54" s="39">
        <f t="shared" si="1"/>
        <v>14</v>
      </c>
      <c r="AB54" s="56">
        <f t="shared" si="2"/>
        <v>13.16666667</v>
      </c>
      <c r="AC54" s="51">
        <v>6.0</v>
      </c>
      <c r="AD54" s="51">
        <v>79.0</v>
      </c>
      <c r="AE54" s="52">
        <f t="shared" si="3"/>
        <v>118</v>
      </c>
      <c r="AF54" s="57">
        <v>15.0</v>
      </c>
      <c r="AG54" s="58">
        <f t="shared" si="4"/>
        <v>133</v>
      </c>
      <c r="AH54" s="46">
        <f t="shared" si="5"/>
        <v>121.6448512</v>
      </c>
      <c r="AI54" s="47"/>
      <c r="AJ54" s="48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ht="12.75" customHeight="1">
      <c r="A55" s="32">
        <v>48.0</v>
      </c>
      <c r="B55" s="49">
        <v>52.0</v>
      </c>
      <c r="C55" s="33">
        <v>33.0</v>
      </c>
      <c r="D55" s="34" t="s">
        <v>84</v>
      </c>
      <c r="E55" s="35"/>
      <c r="F55" s="36">
        <v>5.0</v>
      </c>
      <c r="G55" s="36">
        <v>9.0</v>
      </c>
      <c r="H55" s="36">
        <v>9.0</v>
      </c>
      <c r="I55" s="36">
        <v>7.0</v>
      </c>
      <c r="J55" s="36">
        <v>9.0</v>
      </c>
      <c r="K55" s="36">
        <v>10.0</v>
      </c>
      <c r="L55" s="36">
        <v>10.0</v>
      </c>
      <c r="M55" s="36"/>
      <c r="N55" s="36">
        <v>10.0</v>
      </c>
      <c r="O55" s="36">
        <v>10.0</v>
      </c>
      <c r="P55" s="36"/>
      <c r="Q55" s="36">
        <v>10.0</v>
      </c>
      <c r="R55" s="36"/>
      <c r="S55" s="36"/>
      <c r="T55" s="36"/>
      <c r="U55" s="36"/>
      <c r="V55" s="36">
        <v>10.0</v>
      </c>
      <c r="W55" s="36">
        <v>8.0</v>
      </c>
      <c r="X55" s="36">
        <v>10.0</v>
      </c>
      <c r="Y55" s="36">
        <v>10.0</v>
      </c>
      <c r="Z55" s="50">
        <v>5.0</v>
      </c>
      <c r="AA55" s="39">
        <f t="shared" si="1"/>
        <v>15</v>
      </c>
      <c r="AB55" s="40">
        <f t="shared" si="2"/>
        <v>11.8</v>
      </c>
      <c r="AC55" s="51">
        <v>5.0</v>
      </c>
      <c r="AD55" s="51">
        <v>59.0</v>
      </c>
      <c r="AE55" s="52">
        <f t="shared" si="3"/>
        <v>132</v>
      </c>
      <c r="AF55" s="44"/>
      <c r="AG55" s="45">
        <f t="shared" si="4"/>
        <v>132</v>
      </c>
      <c r="AH55" s="46">
        <f t="shared" si="5"/>
        <v>134.7131078</v>
      </c>
      <c r="AI55" s="47"/>
      <c r="AJ55" s="48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ht="12.75" customHeight="1">
      <c r="A56" s="32">
        <v>56.0</v>
      </c>
      <c r="B56" s="49">
        <v>53.0</v>
      </c>
      <c r="C56" s="33">
        <v>126.0</v>
      </c>
      <c r="D56" s="34" t="s">
        <v>85</v>
      </c>
      <c r="E56" s="35"/>
      <c r="F56" s="36"/>
      <c r="G56" s="36">
        <v>8.0</v>
      </c>
      <c r="H56" s="36">
        <v>10.0</v>
      </c>
      <c r="I56" s="36">
        <v>6.0</v>
      </c>
      <c r="J56" s="36">
        <v>10.0</v>
      </c>
      <c r="K56" s="36"/>
      <c r="L56" s="36">
        <v>10.0</v>
      </c>
      <c r="M56" s="36"/>
      <c r="N56" s="36">
        <v>10.0</v>
      </c>
      <c r="O56" s="36">
        <v>10.0</v>
      </c>
      <c r="P56" s="36"/>
      <c r="Q56" s="36">
        <v>10.0</v>
      </c>
      <c r="R56" s="36">
        <v>10.0</v>
      </c>
      <c r="S56" s="36">
        <v>6.0</v>
      </c>
      <c r="T56" s="36">
        <v>8.0</v>
      </c>
      <c r="U56" s="36">
        <v>10.0</v>
      </c>
      <c r="V56" s="59"/>
      <c r="W56" s="36">
        <v>8.0</v>
      </c>
      <c r="X56" s="59"/>
      <c r="Y56" s="59"/>
      <c r="Z56" s="50"/>
      <c r="AA56" s="39">
        <f t="shared" si="1"/>
        <v>13</v>
      </c>
      <c r="AB56" s="40">
        <f t="shared" si="2"/>
        <v>12.66666667</v>
      </c>
      <c r="AC56" s="51">
        <v>6.0</v>
      </c>
      <c r="AD56" s="53">
        <f>12+11+13+14+14+12</f>
        <v>76</v>
      </c>
      <c r="AE56" s="52">
        <f t="shared" si="3"/>
        <v>116</v>
      </c>
      <c r="AF56" s="44">
        <v>15.0</v>
      </c>
      <c r="AG56" s="58">
        <f t="shared" si="4"/>
        <v>131</v>
      </c>
      <c r="AH56" s="46">
        <f t="shared" si="5"/>
        <v>124.5451687</v>
      </c>
      <c r="AI56" s="47"/>
      <c r="AJ56" s="48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ht="12.75" customHeight="1">
      <c r="A57" s="49">
        <v>53.0</v>
      </c>
      <c r="B57" s="49">
        <v>54.0</v>
      </c>
      <c r="C57" s="33">
        <v>147.0</v>
      </c>
      <c r="D57" s="34" t="s">
        <v>81</v>
      </c>
      <c r="E57" s="35"/>
      <c r="F57" s="54">
        <v>9.0</v>
      </c>
      <c r="G57" s="54">
        <v>6.0</v>
      </c>
      <c r="H57" s="54">
        <v>10.0</v>
      </c>
      <c r="I57" s="54">
        <v>6.0</v>
      </c>
      <c r="J57" s="54">
        <v>7.0</v>
      </c>
      <c r="K57" s="54">
        <v>10.0</v>
      </c>
      <c r="L57" s="54">
        <v>7.0</v>
      </c>
      <c r="M57" s="54"/>
      <c r="N57" s="54">
        <v>10.0</v>
      </c>
      <c r="O57" s="54">
        <v>10.0</v>
      </c>
      <c r="P57" s="54"/>
      <c r="Q57" s="54">
        <v>10.0</v>
      </c>
      <c r="R57" s="54"/>
      <c r="S57" s="54"/>
      <c r="T57" s="54">
        <v>8.0</v>
      </c>
      <c r="U57" s="54"/>
      <c r="V57" s="54"/>
      <c r="W57" s="54"/>
      <c r="X57" s="54">
        <v>10.0</v>
      </c>
      <c r="Y57" s="54"/>
      <c r="Z57" s="62">
        <v>10.0</v>
      </c>
      <c r="AA57" s="63">
        <f t="shared" si="1"/>
        <v>13</v>
      </c>
      <c r="AB57" s="40">
        <f t="shared" si="2"/>
        <v>12</v>
      </c>
      <c r="AC57" s="51">
        <v>5.0</v>
      </c>
      <c r="AD57" s="53">
        <f>11+12+12+13+12</f>
        <v>60</v>
      </c>
      <c r="AE57" s="52">
        <f t="shared" si="3"/>
        <v>113</v>
      </c>
      <c r="AF57" s="44">
        <v>15.0</v>
      </c>
      <c r="AG57" s="45">
        <f t="shared" si="4"/>
        <v>128</v>
      </c>
      <c r="AH57" s="46">
        <f t="shared" si="5"/>
        <v>128.4537109</v>
      </c>
      <c r="AI57" s="60"/>
      <c r="AJ57" s="48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ht="12.75" customHeight="1">
      <c r="A58" s="49">
        <v>61.0</v>
      </c>
      <c r="B58" s="32">
        <v>55.0</v>
      </c>
      <c r="C58" s="33">
        <v>60.0</v>
      </c>
      <c r="D58" s="34" t="s">
        <v>86</v>
      </c>
      <c r="E58" s="35"/>
      <c r="F58" s="36"/>
      <c r="G58" s="36"/>
      <c r="H58" s="36"/>
      <c r="I58" s="36"/>
      <c r="J58" s="36"/>
      <c r="K58" s="36">
        <v>10.0</v>
      </c>
      <c r="L58" s="36">
        <v>10.0</v>
      </c>
      <c r="M58" s="36"/>
      <c r="N58" s="36"/>
      <c r="O58" s="36">
        <v>9.0</v>
      </c>
      <c r="P58" s="36"/>
      <c r="Q58" s="36">
        <v>9.0</v>
      </c>
      <c r="R58" s="36">
        <v>7.0</v>
      </c>
      <c r="S58" s="36">
        <v>8.0</v>
      </c>
      <c r="T58" s="36">
        <v>9.0</v>
      </c>
      <c r="U58" s="36">
        <v>9.0</v>
      </c>
      <c r="V58" s="36">
        <v>8.0</v>
      </c>
      <c r="W58" s="36">
        <v>7.0</v>
      </c>
      <c r="X58" s="36">
        <v>10.0</v>
      </c>
      <c r="Y58" s="36">
        <v>10.0</v>
      </c>
      <c r="Z58" s="50">
        <v>6.0</v>
      </c>
      <c r="AA58" s="39">
        <f t="shared" si="1"/>
        <v>13</v>
      </c>
      <c r="AB58" s="40">
        <f t="shared" si="2"/>
        <v>13.16666667</v>
      </c>
      <c r="AC58" s="51">
        <v>6.0</v>
      </c>
      <c r="AD58" s="51">
        <v>79.0</v>
      </c>
      <c r="AE58" s="52">
        <f t="shared" si="3"/>
        <v>112</v>
      </c>
      <c r="AF58" s="44">
        <v>15.0</v>
      </c>
      <c r="AG58" s="45">
        <f t="shared" si="4"/>
        <v>127</v>
      </c>
      <c r="AH58" s="46">
        <f t="shared" si="5"/>
        <v>116.1571135</v>
      </c>
      <c r="AI58" s="47"/>
      <c r="AJ58" s="48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ht="12.75" customHeight="1">
      <c r="A59" s="32">
        <v>51.0</v>
      </c>
      <c r="B59" s="49">
        <v>56.0</v>
      </c>
      <c r="C59" s="33">
        <v>86.0</v>
      </c>
      <c r="D59" s="34" t="s">
        <v>87</v>
      </c>
      <c r="E59" s="35"/>
      <c r="F59" s="36"/>
      <c r="G59" s="36"/>
      <c r="H59" s="36"/>
      <c r="I59" s="36"/>
      <c r="J59" s="36"/>
      <c r="K59" s="36">
        <v>10.0</v>
      </c>
      <c r="L59" s="36">
        <v>10.0</v>
      </c>
      <c r="M59" s="36"/>
      <c r="N59" s="36">
        <v>10.0</v>
      </c>
      <c r="O59" s="36">
        <v>10.0</v>
      </c>
      <c r="P59" s="36"/>
      <c r="Q59" s="36">
        <v>10.0</v>
      </c>
      <c r="R59" s="36">
        <v>10.0</v>
      </c>
      <c r="S59" s="36">
        <v>9.0</v>
      </c>
      <c r="T59" s="36">
        <v>9.0</v>
      </c>
      <c r="U59" s="36"/>
      <c r="V59" s="36">
        <v>7.0</v>
      </c>
      <c r="W59" s="36">
        <v>8.0</v>
      </c>
      <c r="X59" s="36"/>
      <c r="Y59" s="36">
        <v>10.0</v>
      </c>
      <c r="Z59" s="50">
        <v>8.0</v>
      </c>
      <c r="AA59" s="39">
        <f t="shared" si="1"/>
        <v>12</v>
      </c>
      <c r="AB59" s="40">
        <f t="shared" si="2"/>
        <v>11.75</v>
      </c>
      <c r="AC59" s="51">
        <v>4.0</v>
      </c>
      <c r="AD59" s="51">
        <v>47.0</v>
      </c>
      <c r="AE59" s="52">
        <f t="shared" si="3"/>
        <v>111</v>
      </c>
      <c r="AF59" s="44">
        <v>15.0</v>
      </c>
      <c r="AG59" s="45">
        <f t="shared" si="4"/>
        <v>126</v>
      </c>
      <c r="AH59" s="46">
        <f t="shared" si="5"/>
        <v>129.1369753</v>
      </c>
      <c r="AI59" s="47"/>
      <c r="AJ59" s="48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ht="12.75" customHeight="1">
      <c r="A60" s="32">
        <v>49.0</v>
      </c>
      <c r="B60" s="49">
        <v>57.0</v>
      </c>
      <c r="C60" s="33">
        <v>124.0</v>
      </c>
      <c r="D60" s="34" t="s">
        <v>88</v>
      </c>
      <c r="E60" s="35"/>
      <c r="F60" s="36">
        <v>7.0</v>
      </c>
      <c r="G60" s="36">
        <v>6.0</v>
      </c>
      <c r="H60" s="36">
        <v>10.0</v>
      </c>
      <c r="I60" s="36">
        <v>6.0</v>
      </c>
      <c r="J60" s="36">
        <v>9.0</v>
      </c>
      <c r="K60" s="36">
        <v>10.0</v>
      </c>
      <c r="L60" s="36">
        <v>10.0</v>
      </c>
      <c r="M60" s="67"/>
      <c r="N60" s="36">
        <v>10.0</v>
      </c>
      <c r="O60" s="36">
        <v>10.0</v>
      </c>
      <c r="P60" s="36"/>
      <c r="Q60" s="36">
        <v>10.0</v>
      </c>
      <c r="R60" s="36">
        <v>10.0</v>
      </c>
      <c r="S60" s="36">
        <v>7.0</v>
      </c>
      <c r="T60" s="36"/>
      <c r="U60" s="36"/>
      <c r="V60" s="36"/>
      <c r="W60" s="36"/>
      <c r="X60" s="36"/>
      <c r="Y60" s="36"/>
      <c r="Z60" s="50">
        <v>6.0</v>
      </c>
      <c r="AA60" s="39">
        <f t="shared" si="1"/>
        <v>13</v>
      </c>
      <c r="AB60" s="40">
        <f t="shared" si="2"/>
        <v>11.4</v>
      </c>
      <c r="AC60" s="51">
        <v>5.0</v>
      </c>
      <c r="AD60" s="51">
        <f>12+12+33</f>
        <v>57</v>
      </c>
      <c r="AE60" s="52">
        <f t="shared" si="3"/>
        <v>111</v>
      </c>
      <c r="AF60" s="44">
        <v>15.0</v>
      </c>
      <c r="AG60" s="45">
        <f t="shared" si="4"/>
        <v>126</v>
      </c>
      <c r="AH60" s="46">
        <f t="shared" si="5"/>
        <v>133.101707</v>
      </c>
      <c r="AI60" s="47"/>
      <c r="AJ60" s="48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ht="12.75" customHeight="1">
      <c r="A61" s="49">
        <v>54.0</v>
      </c>
      <c r="B61" s="49">
        <v>58.0</v>
      </c>
      <c r="C61" s="33">
        <v>148.0</v>
      </c>
      <c r="D61" s="34" t="s">
        <v>89</v>
      </c>
      <c r="E61" s="35"/>
      <c r="F61" s="36">
        <v>3.0</v>
      </c>
      <c r="G61" s="36">
        <v>9.0</v>
      </c>
      <c r="H61" s="36">
        <v>9.0</v>
      </c>
      <c r="I61" s="36">
        <v>7.0</v>
      </c>
      <c r="J61" s="36">
        <v>8.0</v>
      </c>
      <c r="K61" s="36">
        <v>10.0</v>
      </c>
      <c r="L61" s="36">
        <v>10.0</v>
      </c>
      <c r="M61" s="36"/>
      <c r="N61" s="36">
        <v>10.0</v>
      </c>
      <c r="O61" s="36">
        <v>10.0</v>
      </c>
      <c r="P61" s="36"/>
      <c r="Q61" s="36">
        <v>8.0</v>
      </c>
      <c r="R61" s="36"/>
      <c r="S61" s="36"/>
      <c r="T61" s="36"/>
      <c r="U61" s="36"/>
      <c r="V61" s="36"/>
      <c r="W61" s="36">
        <v>9.0</v>
      </c>
      <c r="X61" s="36">
        <v>10.0</v>
      </c>
      <c r="Y61" s="36">
        <v>7.0</v>
      </c>
      <c r="Z61" s="50"/>
      <c r="AA61" s="39">
        <f t="shared" si="1"/>
        <v>13</v>
      </c>
      <c r="AB61" s="56">
        <f t="shared" si="2"/>
        <v>11.83333333</v>
      </c>
      <c r="AC61" s="51">
        <v>6.0</v>
      </c>
      <c r="AD61" s="53">
        <f>11+14+12+12+12+10</f>
        <v>71</v>
      </c>
      <c r="AE61" s="52">
        <f t="shared" si="3"/>
        <v>110</v>
      </c>
      <c r="AF61" s="57">
        <v>15.0</v>
      </c>
      <c r="AG61" s="58">
        <f t="shared" si="4"/>
        <v>125</v>
      </c>
      <c r="AH61" s="46">
        <f t="shared" si="5"/>
        <v>127.2098809</v>
      </c>
      <c r="AI61" s="60"/>
      <c r="AJ61" s="48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ht="12.75" customHeight="1">
      <c r="A62" s="49">
        <v>16.0</v>
      </c>
      <c r="B62" s="32">
        <v>59.0</v>
      </c>
      <c r="C62" s="33">
        <v>143.0</v>
      </c>
      <c r="D62" s="34" t="s">
        <v>90</v>
      </c>
      <c r="E62" s="35"/>
      <c r="F62" s="36"/>
      <c r="G62" s="36"/>
      <c r="H62" s="36"/>
      <c r="I62" s="36"/>
      <c r="J62" s="36"/>
      <c r="K62" s="36">
        <v>10.0</v>
      </c>
      <c r="L62" s="36"/>
      <c r="M62" s="36"/>
      <c r="N62" s="36"/>
      <c r="O62" s="36">
        <v>10.0</v>
      </c>
      <c r="P62" s="36"/>
      <c r="Q62" s="36">
        <v>10.0</v>
      </c>
      <c r="R62" s="36">
        <v>10.0</v>
      </c>
      <c r="S62" s="36">
        <v>8.0</v>
      </c>
      <c r="T62" s="36">
        <v>10.0</v>
      </c>
      <c r="U62" s="36">
        <v>7.0</v>
      </c>
      <c r="V62" s="36">
        <v>9.0</v>
      </c>
      <c r="W62" s="36">
        <v>9.0</v>
      </c>
      <c r="X62" s="36">
        <v>10.0</v>
      </c>
      <c r="Y62" s="36">
        <v>8.0</v>
      </c>
      <c r="Z62" s="50">
        <v>6.0</v>
      </c>
      <c r="AA62" s="39">
        <f t="shared" si="1"/>
        <v>12</v>
      </c>
      <c r="AB62" s="56">
        <f t="shared" si="2"/>
        <v>8.8</v>
      </c>
      <c r="AC62" s="51">
        <v>5.0</v>
      </c>
      <c r="AD62" s="51">
        <f>9+9+8+9+9</f>
        <v>44</v>
      </c>
      <c r="AE62" s="52">
        <f t="shared" si="3"/>
        <v>107</v>
      </c>
      <c r="AF62" s="44">
        <v>15.0</v>
      </c>
      <c r="AG62" s="45">
        <f t="shared" si="4"/>
        <v>122</v>
      </c>
      <c r="AH62" s="46">
        <f t="shared" si="5"/>
        <v>166.9533316</v>
      </c>
      <c r="AI62" s="60"/>
      <c r="AJ62" s="55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ht="12.75" customHeight="1">
      <c r="A63" s="32">
        <v>67.0</v>
      </c>
      <c r="B63" s="49">
        <v>60.0</v>
      </c>
      <c r="C63" s="33">
        <v>150.0</v>
      </c>
      <c r="D63" s="34" t="s">
        <v>91</v>
      </c>
      <c r="E63" s="35"/>
      <c r="F63" s="36">
        <v>4.5</v>
      </c>
      <c r="G63" s="36">
        <v>9.0</v>
      </c>
      <c r="H63" s="36">
        <v>8.0</v>
      </c>
      <c r="I63" s="36">
        <v>6.0</v>
      </c>
      <c r="J63" s="36">
        <v>8.0</v>
      </c>
      <c r="K63" s="36">
        <v>10.0</v>
      </c>
      <c r="L63" s="36">
        <v>10.0</v>
      </c>
      <c r="M63" s="36"/>
      <c r="N63" s="36">
        <v>10.0</v>
      </c>
      <c r="O63" s="36">
        <v>10.0</v>
      </c>
      <c r="P63" s="36"/>
      <c r="Q63" s="36">
        <v>10.0</v>
      </c>
      <c r="R63" s="36"/>
      <c r="S63" s="36"/>
      <c r="T63" s="36"/>
      <c r="U63" s="36"/>
      <c r="V63" s="36"/>
      <c r="W63" s="36"/>
      <c r="X63" s="36"/>
      <c r="Y63" s="36">
        <v>10.0</v>
      </c>
      <c r="Z63" s="50">
        <v>9.0</v>
      </c>
      <c r="AA63" s="39">
        <f t="shared" si="1"/>
        <v>12</v>
      </c>
      <c r="AB63" s="56">
        <f t="shared" si="2"/>
        <v>13</v>
      </c>
      <c r="AC63" s="51">
        <v>4.0</v>
      </c>
      <c r="AD63" s="53">
        <f>14+13+13+12</f>
        <v>52</v>
      </c>
      <c r="AE63" s="52">
        <f t="shared" si="3"/>
        <v>104.5</v>
      </c>
      <c r="AF63" s="57">
        <v>15.0</v>
      </c>
      <c r="AG63" s="58">
        <f t="shared" si="4"/>
        <v>119.5</v>
      </c>
      <c r="AH63" s="46">
        <f t="shared" si="5"/>
        <v>110.6986907</v>
      </c>
      <c r="AI63" s="60"/>
      <c r="AJ63" s="48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ht="12.75" customHeight="1">
      <c r="A64" s="32">
        <v>58.0</v>
      </c>
      <c r="B64" s="49">
        <v>61.0</v>
      </c>
      <c r="C64" s="33">
        <v>13.0</v>
      </c>
      <c r="D64" s="34" t="s">
        <v>92</v>
      </c>
      <c r="E64" s="35"/>
      <c r="F64" s="36"/>
      <c r="G64" s="36"/>
      <c r="H64" s="36"/>
      <c r="I64" s="36"/>
      <c r="J64" s="36"/>
      <c r="K64" s="36">
        <v>10.0</v>
      </c>
      <c r="L64" s="36">
        <v>10.0</v>
      </c>
      <c r="M64" s="36"/>
      <c r="N64" s="36">
        <v>10.0</v>
      </c>
      <c r="O64" s="36">
        <v>10.0</v>
      </c>
      <c r="P64" s="36"/>
      <c r="Q64" s="36">
        <v>10.0</v>
      </c>
      <c r="R64" s="36">
        <v>8.0</v>
      </c>
      <c r="S64" s="36">
        <v>6.0</v>
      </c>
      <c r="T64" s="36">
        <v>8.0</v>
      </c>
      <c r="U64" s="36"/>
      <c r="V64" s="36">
        <v>2.0</v>
      </c>
      <c r="W64" s="36">
        <v>8.0</v>
      </c>
      <c r="X64" s="36">
        <v>10.0</v>
      </c>
      <c r="Y64" s="36">
        <v>10.0</v>
      </c>
      <c r="Z64" s="50"/>
      <c r="AA64" s="39">
        <f t="shared" si="1"/>
        <v>12</v>
      </c>
      <c r="AB64" s="40">
        <f t="shared" si="2"/>
        <v>11.4</v>
      </c>
      <c r="AC64" s="51">
        <v>5.0</v>
      </c>
      <c r="AD64" s="53">
        <f>13+10+11+11+12</f>
        <v>57</v>
      </c>
      <c r="AE64" s="52">
        <f t="shared" si="3"/>
        <v>102</v>
      </c>
      <c r="AF64" s="44">
        <v>15.0</v>
      </c>
      <c r="AG64" s="45">
        <f t="shared" si="4"/>
        <v>117</v>
      </c>
      <c r="AH64" s="46">
        <f t="shared" si="5"/>
        <v>123.5944422</v>
      </c>
      <c r="AI64" s="47"/>
      <c r="AJ64" s="48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ht="12.75" customHeight="1">
      <c r="A65" s="49">
        <v>71.0</v>
      </c>
      <c r="B65" s="49">
        <v>62.0</v>
      </c>
      <c r="C65" s="33">
        <v>149.0</v>
      </c>
      <c r="D65" s="34" t="s">
        <v>91</v>
      </c>
      <c r="E65" s="35"/>
      <c r="F65" s="36">
        <v>3.5</v>
      </c>
      <c r="G65" s="36">
        <v>7.0</v>
      </c>
      <c r="H65" s="36">
        <v>8.0</v>
      </c>
      <c r="I65" s="36">
        <v>6.0</v>
      </c>
      <c r="J65" s="36">
        <v>8.0</v>
      </c>
      <c r="K65" s="36">
        <v>10.0</v>
      </c>
      <c r="L65" s="36">
        <v>10.0</v>
      </c>
      <c r="M65" s="36"/>
      <c r="N65" s="36">
        <v>10.0</v>
      </c>
      <c r="O65" s="36">
        <v>9.0</v>
      </c>
      <c r="P65" s="36"/>
      <c r="Q65" s="36">
        <v>10.0</v>
      </c>
      <c r="R65" s="36"/>
      <c r="S65" s="36"/>
      <c r="T65" s="36"/>
      <c r="U65" s="36"/>
      <c r="V65" s="36"/>
      <c r="W65" s="36"/>
      <c r="X65" s="36"/>
      <c r="Y65" s="36">
        <v>10.0</v>
      </c>
      <c r="Z65" s="50">
        <v>9.0</v>
      </c>
      <c r="AA65" s="39">
        <f t="shared" si="1"/>
        <v>12</v>
      </c>
      <c r="AB65" s="56">
        <f t="shared" si="2"/>
        <v>13.5</v>
      </c>
      <c r="AC65" s="51">
        <v>4.0</v>
      </c>
      <c r="AD65" s="53">
        <f>15+13+12+14</f>
        <v>54</v>
      </c>
      <c r="AE65" s="52">
        <f t="shared" si="3"/>
        <v>100.5</v>
      </c>
      <c r="AF65" s="57">
        <v>15.0</v>
      </c>
      <c r="AG65" s="58">
        <f t="shared" si="4"/>
        <v>115.5</v>
      </c>
      <c r="AH65" s="46">
        <f t="shared" si="5"/>
        <v>103.0305806</v>
      </c>
      <c r="AI65" s="60"/>
      <c r="AJ65" s="48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ht="12.75" customHeight="1">
      <c r="A66" s="49">
        <v>62.0</v>
      </c>
      <c r="B66" s="32">
        <v>63.0</v>
      </c>
      <c r="C66" s="33">
        <v>55.0</v>
      </c>
      <c r="D66" s="34" t="s">
        <v>93</v>
      </c>
      <c r="E66" s="35"/>
      <c r="F66" s="36">
        <v>6.0</v>
      </c>
      <c r="G66" s="36">
        <v>8.0</v>
      </c>
      <c r="H66" s="36">
        <v>10.0</v>
      </c>
      <c r="I66" s="36">
        <v>6.0</v>
      </c>
      <c r="J66" s="36">
        <v>9.0</v>
      </c>
      <c r="K66" s="36">
        <v>10.0</v>
      </c>
      <c r="L66" s="36">
        <v>10.0</v>
      </c>
      <c r="M66" s="36"/>
      <c r="N66" s="36">
        <v>10.0</v>
      </c>
      <c r="O66" s="36">
        <v>10.0</v>
      </c>
      <c r="P66" s="36"/>
      <c r="Q66" s="36">
        <v>7.0</v>
      </c>
      <c r="R66" s="36"/>
      <c r="S66" s="36"/>
      <c r="T66" s="36"/>
      <c r="U66" s="36"/>
      <c r="V66" s="36"/>
      <c r="W66" s="36"/>
      <c r="X66" s="36"/>
      <c r="Y66" s="36">
        <v>8.0</v>
      </c>
      <c r="Z66" s="50">
        <v>6.0</v>
      </c>
      <c r="AA66" s="39">
        <f t="shared" si="1"/>
        <v>12</v>
      </c>
      <c r="AB66" s="56">
        <f t="shared" si="2"/>
        <v>12</v>
      </c>
      <c r="AC66" s="51">
        <v>4.0</v>
      </c>
      <c r="AD66" s="51">
        <v>48.0</v>
      </c>
      <c r="AE66" s="52">
        <f t="shared" si="3"/>
        <v>100</v>
      </c>
      <c r="AF66" s="57">
        <v>15.0</v>
      </c>
      <c r="AG66" s="58">
        <f t="shared" si="4"/>
        <v>115</v>
      </c>
      <c r="AH66" s="46">
        <f t="shared" si="5"/>
        <v>115.4076308</v>
      </c>
      <c r="AI66" s="47"/>
      <c r="AJ66" s="48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ht="12.75" customHeight="1">
      <c r="A67" s="32">
        <v>27.0</v>
      </c>
      <c r="B67" s="49">
        <v>64.0</v>
      </c>
      <c r="C67" s="33">
        <v>125.0</v>
      </c>
      <c r="D67" s="34" t="s">
        <v>94</v>
      </c>
      <c r="E67" s="35"/>
      <c r="F67" s="36"/>
      <c r="G67" s="36"/>
      <c r="H67" s="36"/>
      <c r="I67" s="67"/>
      <c r="J67" s="36"/>
      <c r="K67" s="36"/>
      <c r="L67" s="36"/>
      <c r="M67" s="36"/>
      <c r="N67" s="36"/>
      <c r="O67" s="36">
        <v>10.0</v>
      </c>
      <c r="P67" s="36"/>
      <c r="Q67" s="36">
        <v>9.0</v>
      </c>
      <c r="R67" s="36">
        <v>10.0</v>
      </c>
      <c r="S67" s="36">
        <v>10.0</v>
      </c>
      <c r="T67" s="36">
        <v>9.0</v>
      </c>
      <c r="U67" s="36">
        <v>5.0</v>
      </c>
      <c r="V67" s="36">
        <v>8.0</v>
      </c>
      <c r="W67" s="36">
        <v>10.0</v>
      </c>
      <c r="X67" s="36">
        <v>10.0</v>
      </c>
      <c r="Y67" s="36">
        <v>10.0</v>
      </c>
      <c r="Z67" s="50">
        <v>7.0</v>
      </c>
      <c r="AA67" s="39">
        <f t="shared" si="1"/>
        <v>11</v>
      </c>
      <c r="AB67" s="56">
        <f t="shared" si="2"/>
        <v>8.833333333</v>
      </c>
      <c r="AC67" s="51">
        <v>6.0</v>
      </c>
      <c r="AD67" s="51">
        <v>53.0</v>
      </c>
      <c r="AE67" s="52">
        <f t="shared" si="3"/>
        <v>98</v>
      </c>
      <c r="AF67" s="57">
        <v>15.0</v>
      </c>
      <c r="AG67" s="58">
        <f t="shared" si="4"/>
        <v>113</v>
      </c>
      <c r="AH67" s="46">
        <f t="shared" si="5"/>
        <v>154.053566</v>
      </c>
      <c r="AI67" s="47"/>
      <c r="AJ67" s="48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ht="12.75" customHeight="1">
      <c r="A68" s="32">
        <v>65.0</v>
      </c>
      <c r="B68" s="49">
        <v>65.0</v>
      </c>
      <c r="C68" s="33">
        <v>123.0</v>
      </c>
      <c r="D68" s="34" t="s">
        <v>95</v>
      </c>
      <c r="E68" s="35"/>
      <c r="F68" s="36">
        <v>3.5</v>
      </c>
      <c r="G68" s="36">
        <v>9.0</v>
      </c>
      <c r="H68" s="36">
        <v>9.0</v>
      </c>
      <c r="I68" s="36">
        <v>5.0</v>
      </c>
      <c r="J68" s="36">
        <v>9.0</v>
      </c>
      <c r="K68" s="36">
        <v>10.0</v>
      </c>
      <c r="L68" s="36"/>
      <c r="M68" s="36"/>
      <c r="N68" s="36">
        <v>7.128</v>
      </c>
      <c r="O68" s="36">
        <v>10.0</v>
      </c>
      <c r="P68" s="36"/>
      <c r="Q68" s="36">
        <v>10.0</v>
      </c>
      <c r="R68" s="36">
        <v>10.0</v>
      </c>
      <c r="S68" s="36">
        <v>7.0</v>
      </c>
      <c r="T68" s="36"/>
      <c r="U68" s="36"/>
      <c r="V68" s="36"/>
      <c r="W68" s="36"/>
      <c r="X68" s="36"/>
      <c r="Y68" s="36"/>
      <c r="Z68" s="50">
        <v>6.0</v>
      </c>
      <c r="AA68" s="39">
        <f t="shared" si="1"/>
        <v>12</v>
      </c>
      <c r="AB68" s="56">
        <f t="shared" si="2"/>
        <v>11.8</v>
      </c>
      <c r="AC68" s="51">
        <v>5.0</v>
      </c>
      <c r="AD68" s="51">
        <f>13+11+12+11+12</f>
        <v>59</v>
      </c>
      <c r="AE68" s="52">
        <f t="shared" si="3"/>
        <v>95.628</v>
      </c>
      <c r="AF68" s="57">
        <v>15.0</v>
      </c>
      <c r="AG68" s="58">
        <f t="shared" si="4"/>
        <v>110.628</v>
      </c>
      <c r="AH68" s="46">
        <f t="shared" si="5"/>
        <v>112.901831</v>
      </c>
      <c r="AI68" s="47"/>
      <c r="AJ68" s="48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ht="12.75" customHeight="1">
      <c r="A69" s="49">
        <v>70.0</v>
      </c>
      <c r="B69" s="49">
        <v>66.0</v>
      </c>
      <c r="C69" s="33">
        <v>152.0</v>
      </c>
      <c r="D69" s="34" t="s">
        <v>96</v>
      </c>
      <c r="E69" s="35"/>
      <c r="F69" s="36"/>
      <c r="G69" s="36"/>
      <c r="H69" s="36"/>
      <c r="I69" s="36"/>
      <c r="J69" s="36"/>
      <c r="K69" s="36">
        <v>10.0</v>
      </c>
      <c r="L69" s="36">
        <v>10.0</v>
      </c>
      <c r="M69" s="36"/>
      <c r="N69" s="36">
        <v>10.0</v>
      </c>
      <c r="O69" s="36">
        <v>10.0</v>
      </c>
      <c r="P69" s="36"/>
      <c r="Q69" s="36">
        <v>9.0</v>
      </c>
      <c r="R69" s="36">
        <v>10.0</v>
      </c>
      <c r="S69" s="36">
        <v>8.0</v>
      </c>
      <c r="T69" s="36">
        <v>9.0</v>
      </c>
      <c r="U69" s="36">
        <v>2.0</v>
      </c>
      <c r="V69" s="36">
        <v>8.0</v>
      </c>
      <c r="W69" s="36">
        <v>4.0</v>
      </c>
      <c r="X69" s="36"/>
      <c r="Y69" s="36"/>
      <c r="Z69" s="50"/>
      <c r="AA69" s="39">
        <f t="shared" si="1"/>
        <v>11</v>
      </c>
      <c r="AB69" s="40">
        <f t="shared" si="2"/>
        <v>12.25</v>
      </c>
      <c r="AC69" s="51">
        <v>4.0</v>
      </c>
      <c r="AD69" s="53">
        <f>12+12+12+13</f>
        <v>49</v>
      </c>
      <c r="AE69" s="52">
        <f t="shared" si="3"/>
        <v>90</v>
      </c>
      <c r="AF69" s="44">
        <v>15.0</v>
      </c>
      <c r="AG69" s="45">
        <f t="shared" si="4"/>
        <v>105</v>
      </c>
      <c r="AH69" s="46">
        <f t="shared" si="5"/>
        <v>103.2217319</v>
      </c>
      <c r="AI69" s="60"/>
      <c r="AJ69" s="48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ht="12.75" customHeight="1">
      <c r="A70" s="49">
        <v>68.0</v>
      </c>
      <c r="B70" s="32">
        <v>67.0</v>
      </c>
      <c r="C70" s="33">
        <v>64.0</v>
      </c>
      <c r="D70" s="34" t="s">
        <v>97</v>
      </c>
      <c r="E70" s="35"/>
      <c r="F70" s="36"/>
      <c r="G70" s="36"/>
      <c r="H70" s="36"/>
      <c r="I70" s="36"/>
      <c r="J70" s="36"/>
      <c r="K70" s="36"/>
      <c r="L70" s="36"/>
      <c r="M70" s="36"/>
      <c r="N70" s="36">
        <v>10.0</v>
      </c>
      <c r="O70" s="36">
        <v>10.0</v>
      </c>
      <c r="P70" s="36"/>
      <c r="Q70" s="36">
        <v>10.0</v>
      </c>
      <c r="R70" s="36">
        <v>9.0</v>
      </c>
      <c r="S70" s="36">
        <v>8.0</v>
      </c>
      <c r="T70" s="36">
        <v>9.0</v>
      </c>
      <c r="U70" s="36">
        <v>5.0</v>
      </c>
      <c r="V70" s="36">
        <v>9.0</v>
      </c>
      <c r="W70" s="36">
        <v>10.0</v>
      </c>
      <c r="X70" s="36">
        <v>10.0</v>
      </c>
      <c r="Y70" s="36"/>
      <c r="Z70" s="50">
        <v>9.0</v>
      </c>
      <c r="AA70" s="39">
        <f t="shared" si="1"/>
        <v>11</v>
      </c>
      <c r="AB70" s="56">
        <f t="shared" si="2"/>
        <v>10.83333333</v>
      </c>
      <c r="AC70" s="51">
        <v>6.0</v>
      </c>
      <c r="AD70" s="51">
        <v>65.0</v>
      </c>
      <c r="AE70" s="52">
        <f t="shared" si="3"/>
        <v>99</v>
      </c>
      <c r="AF70" s="57"/>
      <c r="AG70" s="58">
        <f t="shared" si="4"/>
        <v>99</v>
      </c>
      <c r="AH70" s="46">
        <f t="shared" si="5"/>
        <v>110.0502465</v>
      </c>
      <c r="AI70" s="60"/>
      <c r="AJ70" s="55" t="s">
        <v>40</v>
      </c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ht="12.75" customHeight="1">
      <c r="A71" s="32">
        <v>77.0</v>
      </c>
      <c r="B71" s="49">
        <v>68.0</v>
      </c>
      <c r="C71" s="33">
        <v>128.0</v>
      </c>
      <c r="D71" s="34" t="s">
        <v>98</v>
      </c>
      <c r="E71" s="35"/>
      <c r="F71" s="36">
        <v>9.0</v>
      </c>
      <c r="G71" s="36">
        <v>10.0</v>
      </c>
      <c r="H71" s="36">
        <v>10.0</v>
      </c>
      <c r="I71" s="36"/>
      <c r="J71" s="36">
        <v>10.0</v>
      </c>
      <c r="K71" s="36"/>
      <c r="L71" s="36"/>
      <c r="M71" s="36"/>
      <c r="N71" s="36">
        <v>10.0</v>
      </c>
      <c r="O71" s="36">
        <v>10.0</v>
      </c>
      <c r="P71" s="36"/>
      <c r="Q71" s="36">
        <v>10.0</v>
      </c>
      <c r="R71" s="36"/>
      <c r="S71" s="36"/>
      <c r="T71" s="36"/>
      <c r="U71" s="36"/>
      <c r="V71" s="36"/>
      <c r="W71" s="36"/>
      <c r="X71" s="36"/>
      <c r="Y71" s="36">
        <v>10.0</v>
      </c>
      <c r="Z71" s="50">
        <v>5.0</v>
      </c>
      <c r="AA71" s="39">
        <f t="shared" si="1"/>
        <v>9</v>
      </c>
      <c r="AB71" s="40">
        <f t="shared" si="2"/>
        <v>12.83333333</v>
      </c>
      <c r="AC71" s="51">
        <v>6.0</v>
      </c>
      <c r="AD71" s="51">
        <f>12+13+14+13+12+13</f>
        <v>77</v>
      </c>
      <c r="AE71" s="52">
        <f t="shared" si="3"/>
        <v>84</v>
      </c>
      <c r="AF71" s="44">
        <v>15.0</v>
      </c>
      <c r="AG71" s="45">
        <f t="shared" si="4"/>
        <v>99</v>
      </c>
      <c r="AH71" s="46">
        <f t="shared" si="5"/>
        <v>92.89955874</v>
      </c>
      <c r="AI71" s="47"/>
      <c r="AJ71" s="48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ht="12.75" customHeight="1">
      <c r="A72" s="32">
        <v>73.0</v>
      </c>
      <c r="B72" s="49">
        <v>69.0</v>
      </c>
      <c r="C72" s="33">
        <v>17.0</v>
      </c>
      <c r="D72" s="34" t="s">
        <v>38</v>
      </c>
      <c r="E72" s="35"/>
      <c r="F72" s="36">
        <v>6.0</v>
      </c>
      <c r="G72" s="36">
        <v>10.0</v>
      </c>
      <c r="H72" s="68">
        <v>9.0</v>
      </c>
      <c r="I72" s="68">
        <v>9.0</v>
      </c>
      <c r="J72" s="68">
        <v>9.0</v>
      </c>
      <c r="K72" s="68">
        <v>10.0</v>
      </c>
      <c r="L72" s="68">
        <v>10.0</v>
      </c>
      <c r="M72" s="68"/>
      <c r="N72" s="68">
        <v>9.0</v>
      </c>
      <c r="O72" s="68">
        <v>10.0</v>
      </c>
      <c r="P72" s="36"/>
      <c r="Q72" s="68"/>
      <c r="R72" s="68"/>
      <c r="S72" s="68"/>
      <c r="T72" s="68"/>
      <c r="U72" s="68"/>
      <c r="V72" s="68"/>
      <c r="W72" s="68"/>
      <c r="X72" s="68"/>
      <c r="Y72" s="68">
        <v>8.0</v>
      </c>
      <c r="Z72" s="68">
        <v>8.0</v>
      </c>
      <c r="AA72" s="39">
        <f t="shared" si="1"/>
        <v>11</v>
      </c>
      <c r="AB72" s="40">
        <f t="shared" si="2"/>
        <v>11.85714286</v>
      </c>
      <c r="AC72" s="51">
        <v>7.0</v>
      </c>
      <c r="AD72" s="53">
        <f>44+12+13+14</f>
        <v>83</v>
      </c>
      <c r="AE72" s="52">
        <f t="shared" si="3"/>
        <v>98</v>
      </c>
      <c r="AF72" s="44"/>
      <c r="AG72" s="45">
        <f t="shared" si="4"/>
        <v>98</v>
      </c>
      <c r="AH72" s="46">
        <f t="shared" si="5"/>
        <v>99.53228047</v>
      </c>
      <c r="AI72" s="47"/>
      <c r="AJ72" s="48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ht="12.75" customHeight="1">
      <c r="A73" s="49">
        <v>75.0</v>
      </c>
      <c r="B73" s="49">
        <v>70.0</v>
      </c>
      <c r="C73" s="33">
        <v>114.0</v>
      </c>
      <c r="D73" s="34" t="s">
        <v>99</v>
      </c>
      <c r="E73" s="35"/>
      <c r="F73" s="36">
        <v>5.0</v>
      </c>
      <c r="G73" s="36">
        <v>7.0</v>
      </c>
      <c r="H73" s="36">
        <v>10.0</v>
      </c>
      <c r="I73" s="36">
        <v>6.0</v>
      </c>
      <c r="J73" s="36">
        <v>8.0</v>
      </c>
      <c r="K73" s="36">
        <v>10.0</v>
      </c>
      <c r="L73" s="36">
        <v>10.0</v>
      </c>
      <c r="M73" s="36"/>
      <c r="N73" s="36">
        <v>10.0</v>
      </c>
      <c r="O73" s="36">
        <v>9.0</v>
      </c>
      <c r="P73" s="36"/>
      <c r="Q73" s="36">
        <v>10.0</v>
      </c>
      <c r="R73" s="36"/>
      <c r="S73" s="36"/>
      <c r="T73" s="36"/>
      <c r="U73" s="36"/>
      <c r="V73" s="36"/>
      <c r="W73" s="36"/>
      <c r="X73" s="36"/>
      <c r="Y73" s="36">
        <v>10.0</v>
      </c>
      <c r="Z73" s="50"/>
      <c r="AA73" s="39">
        <f t="shared" si="1"/>
        <v>11</v>
      </c>
      <c r="AB73" s="40">
        <f t="shared" si="2"/>
        <v>11.8</v>
      </c>
      <c r="AC73" s="51">
        <v>5.0</v>
      </c>
      <c r="AD73" s="51">
        <f>13+11+11+12+12</f>
        <v>59</v>
      </c>
      <c r="AE73" s="52">
        <f t="shared" si="3"/>
        <v>95</v>
      </c>
      <c r="AF73" s="44"/>
      <c r="AG73" s="45">
        <f t="shared" si="4"/>
        <v>95</v>
      </c>
      <c r="AH73" s="46">
        <f t="shared" si="5"/>
        <v>96.95261545</v>
      </c>
      <c r="AI73" s="47"/>
      <c r="AJ73" s="48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ht="12.75" customHeight="1">
      <c r="A74" s="49">
        <v>79.0</v>
      </c>
      <c r="B74" s="32">
        <v>71.0</v>
      </c>
      <c r="C74" s="33">
        <v>31.0</v>
      </c>
      <c r="D74" s="34" t="s">
        <v>100</v>
      </c>
      <c r="E74" s="35"/>
      <c r="F74" s="36"/>
      <c r="G74" s="36"/>
      <c r="H74" s="36"/>
      <c r="I74" s="36"/>
      <c r="J74" s="36"/>
      <c r="K74" s="36">
        <v>10.0</v>
      </c>
      <c r="L74" s="36"/>
      <c r="M74" s="36"/>
      <c r="N74" s="36">
        <v>10.0</v>
      </c>
      <c r="O74" s="36">
        <v>10.0</v>
      </c>
      <c r="P74" s="36"/>
      <c r="Q74" s="36">
        <v>10.0</v>
      </c>
      <c r="R74" s="36"/>
      <c r="S74" s="36">
        <v>7.5</v>
      </c>
      <c r="T74" s="36">
        <v>9.0</v>
      </c>
      <c r="U74" s="36">
        <v>7.0</v>
      </c>
      <c r="V74" s="36">
        <v>8.0</v>
      </c>
      <c r="W74" s="36">
        <v>9.0</v>
      </c>
      <c r="X74" s="36">
        <v>10.0</v>
      </c>
      <c r="Y74" s="67"/>
      <c r="Z74" s="50"/>
      <c r="AA74" s="39">
        <f t="shared" si="1"/>
        <v>10</v>
      </c>
      <c r="AB74" s="56">
        <f t="shared" si="2"/>
        <v>12.28571429</v>
      </c>
      <c r="AC74" s="51">
        <v>7.0</v>
      </c>
      <c r="AD74" s="51">
        <f>12+12+12+12+12+12+14</f>
        <v>86</v>
      </c>
      <c r="AE74" s="52">
        <f t="shared" si="3"/>
        <v>90.5</v>
      </c>
      <c r="AF74" s="57"/>
      <c r="AG74" s="58">
        <f t="shared" si="4"/>
        <v>90.5</v>
      </c>
      <c r="AH74" s="46">
        <f t="shared" si="5"/>
        <v>88.70867641</v>
      </c>
      <c r="AI74" s="47"/>
      <c r="AJ74" s="48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ht="12.75" customHeight="1">
      <c r="A75" s="32">
        <v>83.0</v>
      </c>
      <c r="B75" s="49">
        <v>72.0</v>
      </c>
      <c r="C75" s="33">
        <v>122.0</v>
      </c>
      <c r="D75" s="34" t="s">
        <v>101</v>
      </c>
      <c r="E75" s="35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>
        <v>10.0</v>
      </c>
      <c r="R75" s="36">
        <v>10.0</v>
      </c>
      <c r="S75" s="36">
        <v>9.0</v>
      </c>
      <c r="T75" s="36">
        <v>9.0</v>
      </c>
      <c r="U75" s="36"/>
      <c r="V75" s="36">
        <v>9.0</v>
      </c>
      <c r="W75" s="36">
        <v>9.0</v>
      </c>
      <c r="X75" s="36">
        <v>10.0</v>
      </c>
      <c r="Y75" s="36">
        <v>8.0</v>
      </c>
      <c r="Z75" s="50"/>
      <c r="AA75" s="39">
        <f t="shared" si="1"/>
        <v>8</v>
      </c>
      <c r="AB75" s="40">
        <f t="shared" si="2"/>
        <v>12.66666667</v>
      </c>
      <c r="AC75" s="51">
        <v>6.0</v>
      </c>
      <c r="AD75" s="53">
        <f>14+13+13+12+11+13</f>
        <v>76</v>
      </c>
      <c r="AE75" s="52">
        <f t="shared" si="3"/>
        <v>74</v>
      </c>
      <c r="AF75" s="44">
        <v>15.0</v>
      </c>
      <c r="AG75" s="45">
        <f t="shared" si="4"/>
        <v>89</v>
      </c>
      <c r="AH75" s="46">
        <f t="shared" si="5"/>
        <v>84.61465657</v>
      </c>
      <c r="AI75" s="47"/>
      <c r="AJ75" s="48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ht="12.75" customHeight="1">
      <c r="A76" s="32">
        <v>81.0</v>
      </c>
      <c r="B76" s="49">
        <v>73.0</v>
      </c>
      <c r="C76" s="33">
        <v>15.0</v>
      </c>
      <c r="D76" s="34" t="s">
        <v>102</v>
      </c>
      <c r="E76" s="35"/>
      <c r="F76" s="36"/>
      <c r="G76" s="36"/>
      <c r="H76" s="36"/>
      <c r="I76" s="36"/>
      <c r="J76" s="36"/>
      <c r="K76" s="36"/>
      <c r="L76" s="36"/>
      <c r="M76" s="36"/>
      <c r="N76" s="36"/>
      <c r="O76" s="36">
        <v>9.0</v>
      </c>
      <c r="P76" s="36"/>
      <c r="Q76" s="36">
        <v>9.0</v>
      </c>
      <c r="R76" s="36">
        <v>9.0</v>
      </c>
      <c r="S76" s="36">
        <v>7.0</v>
      </c>
      <c r="T76" s="36">
        <v>9.0</v>
      </c>
      <c r="U76" s="36">
        <v>8.0</v>
      </c>
      <c r="V76" s="36">
        <v>9.0</v>
      </c>
      <c r="W76" s="36">
        <v>8.0</v>
      </c>
      <c r="X76" s="36">
        <v>10.0</v>
      </c>
      <c r="Y76" s="36">
        <v>10.0</v>
      </c>
      <c r="Z76" s="50"/>
      <c r="AA76" s="39">
        <f t="shared" si="1"/>
        <v>10</v>
      </c>
      <c r="AB76" s="40">
        <f t="shared" si="2"/>
        <v>12.5</v>
      </c>
      <c r="AC76" s="51">
        <v>6.0</v>
      </c>
      <c r="AD76" s="51">
        <f>12+13+12+13+12+13</f>
        <v>75</v>
      </c>
      <c r="AE76" s="52">
        <f t="shared" si="3"/>
        <v>88</v>
      </c>
      <c r="AF76" s="44"/>
      <c r="AG76" s="45">
        <f t="shared" si="4"/>
        <v>88</v>
      </c>
      <c r="AH76" s="46">
        <f t="shared" si="5"/>
        <v>84.77944916</v>
      </c>
      <c r="AI76" s="47"/>
      <c r="AJ76" s="48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ht="12.75" customHeight="1">
      <c r="A77" s="49">
        <v>84.0</v>
      </c>
      <c r="B77" s="49">
        <v>74.0</v>
      </c>
      <c r="C77" s="33">
        <v>16.0</v>
      </c>
      <c r="D77" s="34" t="s">
        <v>103</v>
      </c>
      <c r="E77" s="35"/>
      <c r="F77" s="36"/>
      <c r="G77" s="36"/>
      <c r="H77" s="36"/>
      <c r="I77" s="36"/>
      <c r="J77" s="36"/>
      <c r="K77" s="36"/>
      <c r="L77" s="36"/>
      <c r="M77" s="36"/>
      <c r="N77" s="36"/>
      <c r="O77" s="36">
        <v>10.0</v>
      </c>
      <c r="P77" s="36"/>
      <c r="Q77" s="36">
        <v>10.0</v>
      </c>
      <c r="R77" s="36">
        <v>9.0</v>
      </c>
      <c r="S77" s="36">
        <v>8.0</v>
      </c>
      <c r="T77" s="36">
        <v>9.0</v>
      </c>
      <c r="U77" s="36">
        <v>5.0</v>
      </c>
      <c r="V77" s="36">
        <v>9.0</v>
      </c>
      <c r="W77" s="36">
        <v>8.0</v>
      </c>
      <c r="X77" s="36">
        <v>10.0</v>
      </c>
      <c r="Y77" s="36">
        <v>10.0</v>
      </c>
      <c r="Z77" s="50"/>
      <c r="AA77" s="39">
        <f t="shared" si="1"/>
        <v>10</v>
      </c>
      <c r="AB77" s="40">
        <f t="shared" si="2"/>
        <v>12.71428571</v>
      </c>
      <c r="AC77" s="51">
        <v>7.0</v>
      </c>
      <c r="AD77" s="51">
        <v>89.0</v>
      </c>
      <c r="AE77" s="52">
        <f t="shared" si="3"/>
        <v>88</v>
      </c>
      <c r="AF77" s="44"/>
      <c r="AG77" s="45">
        <f t="shared" si="4"/>
        <v>88</v>
      </c>
      <c r="AH77" s="46">
        <f t="shared" si="5"/>
        <v>83.35058204</v>
      </c>
      <c r="AI77" s="60"/>
      <c r="AJ77" s="48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ht="12.75" customHeight="1">
      <c r="A78" s="49">
        <v>82.0</v>
      </c>
      <c r="B78" s="32">
        <v>75.0</v>
      </c>
      <c r="C78" s="33">
        <v>110.0</v>
      </c>
      <c r="D78" s="34" t="s">
        <v>104</v>
      </c>
      <c r="E78" s="35"/>
      <c r="F78" s="36"/>
      <c r="G78" s="36"/>
      <c r="H78" s="36"/>
      <c r="I78" s="36"/>
      <c r="J78" s="36"/>
      <c r="K78" s="36">
        <v>10.0</v>
      </c>
      <c r="L78" s="36">
        <v>10.0</v>
      </c>
      <c r="M78" s="36"/>
      <c r="N78" s="36">
        <v>10.0</v>
      </c>
      <c r="O78" s="36">
        <v>10.0</v>
      </c>
      <c r="P78" s="36"/>
      <c r="Q78" s="36">
        <v>10.0</v>
      </c>
      <c r="R78" s="36">
        <v>10.0</v>
      </c>
      <c r="S78" s="36">
        <v>3.0</v>
      </c>
      <c r="T78" s="36">
        <v>10.0</v>
      </c>
      <c r="U78" s="36"/>
      <c r="V78" s="36"/>
      <c r="W78" s="36"/>
      <c r="X78" s="36"/>
      <c r="Y78" s="36"/>
      <c r="Z78" s="50"/>
      <c r="AA78" s="39">
        <f t="shared" si="1"/>
        <v>8</v>
      </c>
      <c r="AB78" s="56">
        <f t="shared" si="2"/>
        <v>12.5</v>
      </c>
      <c r="AC78" s="51">
        <v>2.0</v>
      </c>
      <c r="AD78" s="51">
        <v>25.0</v>
      </c>
      <c r="AE78" s="52">
        <f t="shared" si="3"/>
        <v>73</v>
      </c>
      <c r="AF78" s="57">
        <v>15.0</v>
      </c>
      <c r="AG78" s="58">
        <f t="shared" si="4"/>
        <v>88</v>
      </c>
      <c r="AH78" s="46">
        <f t="shared" si="5"/>
        <v>84.77944916</v>
      </c>
      <c r="AI78" s="47"/>
      <c r="AJ78" s="48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ht="12.75" customHeight="1">
      <c r="A79" s="32">
        <v>64.0</v>
      </c>
      <c r="B79" s="32">
        <v>76.0</v>
      </c>
      <c r="C79" s="33">
        <v>6.0</v>
      </c>
      <c r="D79" s="34" t="s">
        <v>105</v>
      </c>
      <c r="E79" s="35"/>
      <c r="F79" s="36"/>
      <c r="G79" s="36"/>
      <c r="H79" s="36"/>
      <c r="I79" s="36"/>
      <c r="J79" s="36"/>
      <c r="K79" s="36">
        <v>10.0</v>
      </c>
      <c r="L79" s="36">
        <v>10.0</v>
      </c>
      <c r="M79" s="36"/>
      <c r="N79" s="36">
        <v>10.0</v>
      </c>
      <c r="O79" s="36"/>
      <c r="P79" s="36"/>
      <c r="Q79" s="36">
        <v>9.0</v>
      </c>
      <c r="R79" s="36"/>
      <c r="S79" s="36">
        <v>6.0</v>
      </c>
      <c r="T79" s="36">
        <v>9.0</v>
      </c>
      <c r="U79" s="36"/>
      <c r="V79" s="36"/>
      <c r="W79" s="36"/>
      <c r="X79" s="36">
        <v>10.0</v>
      </c>
      <c r="Y79" s="36">
        <v>8.0</v>
      </c>
      <c r="Z79" s="50"/>
      <c r="AA79" s="39">
        <f t="shared" si="1"/>
        <v>8</v>
      </c>
      <c r="AB79" s="40">
        <f t="shared" si="2"/>
        <v>9.2</v>
      </c>
      <c r="AC79" s="51">
        <v>5.0</v>
      </c>
      <c r="AD79" s="51">
        <v>46.0</v>
      </c>
      <c r="AE79" s="52">
        <f t="shared" si="3"/>
        <v>72</v>
      </c>
      <c r="AF79" s="44">
        <v>15.0</v>
      </c>
      <c r="AG79" s="45">
        <f t="shared" si="4"/>
        <v>87</v>
      </c>
      <c r="AH79" s="46">
        <f t="shared" si="5"/>
        <v>113.8804977</v>
      </c>
      <c r="AI79" s="47"/>
      <c r="AJ79" s="48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ht="12.75" customHeight="1">
      <c r="A80" s="32">
        <v>89.0</v>
      </c>
      <c r="B80" s="49">
        <v>77.0</v>
      </c>
      <c r="C80" s="33">
        <v>20.0</v>
      </c>
      <c r="D80" s="34" t="s">
        <v>38</v>
      </c>
      <c r="E80" s="35"/>
      <c r="F80" s="36"/>
      <c r="G80" s="36"/>
      <c r="H80" s="36"/>
      <c r="I80" s="36"/>
      <c r="J80" s="36"/>
      <c r="K80" s="36"/>
      <c r="L80" s="36"/>
      <c r="M80" s="36"/>
      <c r="N80" s="36">
        <v>10.0</v>
      </c>
      <c r="O80" s="36">
        <v>10.0</v>
      </c>
      <c r="P80" s="36"/>
      <c r="Q80" s="36">
        <v>10.0</v>
      </c>
      <c r="R80" s="36">
        <v>9.0</v>
      </c>
      <c r="S80" s="36">
        <v>8.0</v>
      </c>
      <c r="T80" s="36">
        <v>7.0</v>
      </c>
      <c r="U80" s="36">
        <v>6.0</v>
      </c>
      <c r="V80" s="36"/>
      <c r="W80" s="36"/>
      <c r="X80" s="36">
        <v>10.0</v>
      </c>
      <c r="Y80" s="36"/>
      <c r="Z80" s="50"/>
      <c r="AA80" s="39">
        <f t="shared" si="1"/>
        <v>8</v>
      </c>
      <c r="AB80" s="40">
        <f t="shared" si="2"/>
        <v>13</v>
      </c>
      <c r="AC80" s="51">
        <v>5.0</v>
      </c>
      <c r="AD80" s="51">
        <v>65.0</v>
      </c>
      <c r="AE80" s="52">
        <f t="shared" si="3"/>
        <v>70</v>
      </c>
      <c r="AF80" s="44">
        <v>15.0</v>
      </c>
      <c r="AG80" s="45">
        <f t="shared" si="4"/>
        <v>85</v>
      </c>
      <c r="AH80" s="46">
        <f t="shared" si="5"/>
        <v>78.73965449</v>
      </c>
      <c r="AI80" s="47"/>
      <c r="AJ80" s="55" t="s">
        <v>40</v>
      </c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ht="12.75" customHeight="1">
      <c r="A81" s="49">
        <v>74.0</v>
      </c>
      <c r="B81" s="49">
        <v>78.0</v>
      </c>
      <c r="C81" s="33">
        <v>19.0</v>
      </c>
      <c r="D81" s="34" t="s">
        <v>38</v>
      </c>
      <c r="E81" s="35"/>
      <c r="F81" s="36"/>
      <c r="G81" s="36"/>
      <c r="H81" s="36"/>
      <c r="I81" s="36"/>
      <c r="J81" s="36"/>
      <c r="K81" s="36"/>
      <c r="L81" s="36"/>
      <c r="M81" s="36"/>
      <c r="N81" s="36">
        <v>9.0</v>
      </c>
      <c r="O81" s="36">
        <v>6.0</v>
      </c>
      <c r="P81" s="36"/>
      <c r="Q81" s="36">
        <v>9.0</v>
      </c>
      <c r="R81" s="36">
        <v>9.0</v>
      </c>
      <c r="S81" s="36">
        <v>8.0</v>
      </c>
      <c r="T81" s="36">
        <v>10.0</v>
      </c>
      <c r="U81" s="36">
        <v>6.0</v>
      </c>
      <c r="V81" s="36"/>
      <c r="W81" s="36"/>
      <c r="X81" s="36">
        <v>10.0</v>
      </c>
      <c r="Y81" s="36"/>
      <c r="Z81" s="50"/>
      <c r="AA81" s="39">
        <f t="shared" si="1"/>
        <v>8</v>
      </c>
      <c r="AB81" s="40">
        <f t="shared" si="2"/>
        <v>10</v>
      </c>
      <c r="AC81" s="51">
        <v>6.0</v>
      </c>
      <c r="AD81" s="53">
        <f>10+9+9+9+9+14</f>
        <v>60</v>
      </c>
      <c r="AE81" s="52">
        <f t="shared" si="3"/>
        <v>67</v>
      </c>
      <c r="AF81" s="69">
        <v>15.0</v>
      </c>
      <c r="AG81" s="45">
        <f t="shared" si="4"/>
        <v>82</v>
      </c>
      <c r="AH81" s="46">
        <f t="shared" si="5"/>
        <v>98.74879022</v>
      </c>
      <c r="AI81" s="47"/>
      <c r="AJ81" s="48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ht="12.75" customHeight="1">
      <c r="A82" s="49">
        <v>66.0</v>
      </c>
      <c r="B82" s="49">
        <v>79.0</v>
      </c>
      <c r="C82" s="33">
        <v>84.0</v>
      </c>
      <c r="D82" s="34" t="s">
        <v>106</v>
      </c>
      <c r="E82" s="35"/>
      <c r="F82" s="36"/>
      <c r="G82" s="36"/>
      <c r="H82" s="36"/>
      <c r="I82" s="36"/>
      <c r="J82" s="36"/>
      <c r="K82" s="36"/>
      <c r="L82" s="36"/>
      <c r="M82" s="36"/>
      <c r="N82" s="36">
        <v>10.0</v>
      </c>
      <c r="O82" s="36">
        <v>10.0</v>
      </c>
      <c r="P82" s="36"/>
      <c r="Q82" s="36">
        <v>10.0</v>
      </c>
      <c r="R82" s="36">
        <v>10.0</v>
      </c>
      <c r="S82" s="36">
        <v>6.0</v>
      </c>
      <c r="T82" s="36">
        <v>10.0</v>
      </c>
      <c r="U82" s="36"/>
      <c r="V82" s="36"/>
      <c r="W82" s="36"/>
      <c r="X82" s="36"/>
      <c r="Y82" s="36">
        <v>9.0</v>
      </c>
      <c r="Z82" s="50"/>
      <c r="AA82" s="39">
        <f t="shared" si="1"/>
        <v>7</v>
      </c>
      <c r="AB82" s="40">
        <f t="shared" si="2"/>
        <v>8.6</v>
      </c>
      <c r="AC82" s="51">
        <v>5.0</v>
      </c>
      <c r="AD82" s="51">
        <f>24+8+11</f>
        <v>43</v>
      </c>
      <c r="AE82" s="52">
        <f t="shared" si="3"/>
        <v>65</v>
      </c>
      <c r="AF82" s="44">
        <v>15.0</v>
      </c>
      <c r="AG82" s="45">
        <f t="shared" si="4"/>
        <v>80</v>
      </c>
      <c r="AH82" s="46">
        <f t="shared" si="5"/>
        <v>112.023585</v>
      </c>
      <c r="AI82" s="47"/>
      <c r="AJ82" s="48"/>
      <c r="AK82" s="3"/>
      <c r="AL82" s="70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ht="12.75" customHeight="1">
      <c r="A83" s="32">
        <v>93.0</v>
      </c>
      <c r="B83" s="32">
        <v>80.0</v>
      </c>
      <c r="C83" s="33">
        <v>104.0</v>
      </c>
      <c r="D83" s="34" t="s">
        <v>107</v>
      </c>
      <c r="E83" s="35"/>
      <c r="F83" s="36"/>
      <c r="G83" s="36"/>
      <c r="H83" s="36"/>
      <c r="I83" s="59"/>
      <c r="J83" s="67"/>
      <c r="K83" s="36">
        <v>10.0</v>
      </c>
      <c r="L83" s="36">
        <v>10.0</v>
      </c>
      <c r="M83" s="36"/>
      <c r="N83" s="36">
        <v>7.0</v>
      </c>
      <c r="O83" s="36">
        <v>10.0</v>
      </c>
      <c r="P83" s="36"/>
      <c r="Q83" s="36"/>
      <c r="R83" s="36"/>
      <c r="S83" s="36"/>
      <c r="T83" s="36">
        <v>6.0</v>
      </c>
      <c r="U83" s="36"/>
      <c r="V83" s="36">
        <v>10.0</v>
      </c>
      <c r="W83" s="36">
        <v>8.0</v>
      </c>
      <c r="X83" s="36">
        <v>10.0</v>
      </c>
      <c r="Y83" s="36">
        <v>9.0</v>
      </c>
      <c r="Z83" s="50"/>
      <c r="AA83" s="39">
        <f t="shared" si="1"/>
        <v>9</v>
      </c>
      <c r="AB83" s="56">
        <f t="shared" si="2"/>
        <v>13.625</v>
      </c>
      <c r="AC83" s="51">
        <v>8.0</v>
      </c>
      <c r="AD83" s="53">
        <f>13+12+14+14+14+14+14+14</f>
        <v>109</v>
      </c>
      <c r="AE83" s="52">
        <f t="shared" si="3"/>
        <v>80</v>
      </c>
      <c r="AF83" s="57"/>
      <c r="AG83" s="58">
        <f t="shared" si="4"/>
        <v>80</v>
      </c>
      <c r="AH83" s="46">
        <f t="shared" si="5"/>
        <v>70.70846469</v>
      </c>
      <c r="AI83" s="47"/>
      <c r="AJ83" s="48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ht="12.75" customHeight="1">
      <c r="A84" s="32">
        <v>87.0</v>
      </c>
      <c r="B84" s="49">
        <v>81.0</v>
      </c>
      <c r="C84" s="33">
        <v>105.0</v>
      </c>
      <c r="D84" s="34" t="s">
        <v>108</v>
      </c>
      <c r="E84" s="35"/>
      <c r="F84" s="36"/>
      <c r="G84" s="36"/>
      <c r="H84" s="36"/>
      <c r="I84" s="36"/>
      <c r="J84" s="36"/>
      <c r="K84" s="36">
        <v>10.0</v>
      </c>
      <c r="L84" s="36">
        <v>10.0</v>
      </c>
      <c r="M84" s="36"/>
      <c r="N84" s="36">
        <v>7.0</v>
      </c>
      <c r="O84" s="36">
        <v>10.0</v>
      </c>
      <c r="P84" s="36"/>
      <c r="Q84" s="36"/>
      <c r="R84" s="36"/>
      <c r="S84" s="36"/>
      <c r="T84" s="36">
        <v>9.0</v>
      </c>
      <c r="U84" s="36"/>
      <c r="V84" s="36">
        <v>7.0</v>
      </c>
      <c r="W84" s="36">
        <v>8.0</v>
      </c>
      <c r="X84" s="36">
        <v>10.0</v>
      </c>
      <c r="Y84" s="36">
        <v>9.0</v>
      </c>
      <c r="Z84" s="50"/>
      <c r="AA84" s="39">
        <f t="shared" si="1"/>
        <v>9</v>
      </c>
      <c r="AB84" s="56">
        <f t="shared" si="2"/>
        <v>12</v>
      </c>
      <c r="AC84" s="51">
        <v>8.0</v>
      </c>
      <c r="AD84" s="51">
        <f>12+12+12+12+12+13+11+12</f>
        <v>96</v>
      </c>
      <c r="AE84" s="52">
        <f t="shared" si="3"/>
        <v>80</v>
      </c>
      <c r="AF84" s="57"/>
      <c r="AG84" s="58">
        <f t="shared" si="4"/>
        <v>80</v>
      </c>
      <c r="AH84" s="46">
        <f t="shared" si="5"/>
        <v>80.28356928</v>
      </c>
      <c r="AI84" s="47"/>
      <c r="AJ84" s="48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ht="12.75" customHeight="1">
      <c r="A85" s="49">
        <v>78.0</v>
      </c>
      <c r="B85" s="49">
        <v>82.0</v>
      </c>
      <c r="C85" s="33">
        <v>85.0</v>
      </c>
      <c r="D85" s="34" t="s">
        <v>109</v>
      </c>
      <c r="E85" s="35"/>
      <c r="F85" s="36"/>
      <c r="G85" s="36"/>
      <c r="H85" s="36"/>
      <c r="I85" s="36"/>
      <c r="J85" s="36"/>
      <c r="K85" s="36"/>
      <c r="L85" s="36"/>
      <c r="M85" s="36"/>
      <c r="N85" s="36">
        <v>10.0</v>
      </c>
      <c r="O85" s="36">
        <v>10.0</v>
      </c>
      <c r="P85" s="36"/>
      <c r="Q85" s="36">
        <v>9.0</v>
      </c>
      <c r="R85" s="36">
        <v>10.0</v>
      </c>
      <c r="S85" s="36">
        <v>6.0</v>
      </c>
      <c r="T85" s="36">
        <v>10.0</v>
      </c>
      <c r="U85" s="36"/>
      <c r="V85" s="36"/>
      <c r="W85" s="36"/>
      <c r="X85" s="36"/>
      <c r="Y85" s="36">
        <v>9.0</v>
      </c>
      <c r="Z85" s="50"/>
      <c r="AA85" s="39">
        <f t="shared" si="1"/>
        <v>7</v>
      </c>
      <c r="AB85" s="40">
        <f t="shared" si="2"/>
        <v>10.4</v>
      </c>
      <c r="AC85" s="51">
        <v>5.0</v>
      </c>
      <c r="AD85" s="51">
        <v>52.0</v>
      </c>
      <c r="AE85" s="52">
        <f t="shared" si="3"/>
        <v>64</v>
      </c>
      <c r="AF85" s="44">
        <v>15.0</v>
      </c>
      <c r="AG85" s="45">
        <f t="shared" si="4"/>
        <v>79</v>
      </c>
      <c r="AH85" s="46">
        <f t="shared" si="5"/>
        <v>91.47695154</v>
      </c>
      <c r="AI85" s="47"/>
      <c r="AJ85" s="48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ht="12.75" customHeight="1">
      <c r="A86" s="49">
        <v>63.0</v>
      </c>
      <c r="B86" s="49">
        <v>83.0</v>
      </c>
      <c r="C86" s="33">
        <v>83.0</v>
      </c>
      <c r="D86" s="34" t="s">
        <v>110</v>
      </c>
      <c r="E86" s="35"/>
      <c r="F86" s="36"/>
      <c r="G86" s="36"/>
      <c r="H86" s="36"/>
      <c r="I86" s="36"/>
      <c r="J86" s="36"/>
      <c r="K86" s="36"/>
      <c r="L86" s="36"/>
      <c r="M86" s="36"/>
      <c r="N86" s="36">
        <v>10.0</v>
      </c>
      <c r="O86" s="36">
        <v>10.0</v>
      </c>
      <c r="P86" s="36"/>
      <c r="Q86" s="36">
        <v>10.0</v>
      </c>
      <c r="R86" s="36">
        <v>10.0</v>
      </c>
      <c r="S86" s="36">
        <v>6.0</v>
      </c>
      <c r="T86" s="36">
        <v>9.0</v>
      </c>
      <c r="U86" s="36"/>
      <c r="V86" s="36"/>
      <c r="W86" s="36"/>
      <c r="X86" s="36"/>
      <c r="Y86" s="36">
        <v>8.0</v>
      </c>
      <c r="Z86" s="50"/>
      <c r="AA86" s="39">
        <f t="shared" si="1"/>
        <v>7</v>
      </c>
      <c r="AB86" s="40">
        <f t="shared" si="2"/>
        <v>8.2</v>
      </c>
      <c r="AC86" s="51">
        <v>5.0</v>
      </c>
      <c r="AD86" s="51">
        <v>41.0</v>
      </c>
      <c r="AE86" s="52">
        <f t="shared" si="3"/>
        <v>63</v>
      </c>
      <c r="AF86" s="44">
        <v>15.0</v>
      </c>
      <c r="AG86" s="45">
        <f t="shared" si="4"/>
        <v>78</v>
      </c>
      <c r="AH86" s="46">
        <f t="shared" si="5"/>
        <v>114.5509464</v>
      </c>
      <c r="AI86" s="47"/>
      <c r="AJ86" s="48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ht="12.75" customHeight="1">
      <c r="A87" s="32">
        <v>105.0</v>
      </c>
      <c r="B87" s="32">
        <v>84.0</v>
      </c>
      <c r="C87" s="33">
        <v>151.0</v>
      </c>
      <c r="D87" s="34" t="s">
        <v>111</v>
      </c>
      <c r="E87" s="35"/>
      <c r="F87" s="36"/>
      <c r="G87" s="36"/>
      <c r="H87" s="36"/>
      <c r="I87" s="36"/>
      <c r="J87" s="36"/>
      <c r="K87" s="36">
        <v>10.0</v>
      </c>
      <c r="L87" s="36">
        <v>10.0</v>
      </c>
      <c r="M87" s="36"/>
      <c r="N87" s="36">
        <v>10.0</v>
      </c>
      <c r="O87" s="36">
        <v>10.0</v>
      </c>
      <c r="P87" s="36"/>
      <c r="Q87" s="36"/>
      <c r="R87" s="36">
        <v>10.0</v>
      </c>
      <c r="S87" s="36"/>
      <c r="T87" s="36"/>
      <c r="U87" s="36">
        <v>2.0</v>
      </c>
      <c r="V87" s="36"/>
      <c r="W87" s="36"/>
      <c r="X87" s="36"/>
      <c r="Y87" s="36">
        <v>10.0</v>
      </c>
      <c r="Z87" s="50"/>
      <c r="AA87" s="39">
        <f t="shared" si="1"/>
        <v>7</v>
      </c>
      <c r="AB87" s="40">
        <f t="shared" si="2"/>
        <v>15.2</v>
      </c>
      <c r="AC87" s="51">
        <v>5.0</v>
      </c>
      <c r="AD87" s="53">
        <f>16+17+15+15+13</f>
        <v>76</v>
      </c>
      <c r="AE87" s="52">
        <f t="shared" si="3"/>
        <v>62</v>
      </c>
      <c r="AF87" s="44">
        <v>15.0</v>
      </c>
      <c r="AG87" s="45">
        <f t="shared" si="4"/>
        <v>77</v>
      </c>
      <c r="AH87" s="46">
        <f t="shared" si="5"/>
        <v>61.00494903</v>
      </c>
      <c r="AI87" s="60"/>
      <c r="AJ87" s="48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ht="12.75" customHeight="1">
      <c r="A88" s="32">
        <v>94.0</v>
      </c>
      <c r="B88" s="49">
        <v>85.0</v>
      </c>
      <c r="C88" s="33">
        <v>40.0</v>
      </c>
      <c r="D88" s="34" t="s">
        <v>112</v>
      </c>
      <c r="E88" s="35"/>
      <c r="F88" s="36">
        <v>6.0</v>
      </c>
      <c r="G88" s="36">
        <v>10.0</v>
      </c>
      <c r="H88" s="36">
        <v>10.0</v>
      </c>
      <c r="I88" s="36">
        <v>9.0</v>
      </c>
      <c r="J88" s="36">
        <v>8.0</v>
      </c>
      <c r="K88" s="36">
        <v>10.0</v>
      </c>
      <c r="L88" s="36">
        <v>10.0</v>
      </c>
      <c r="M88" s="36"/>
      <c r="N88" s="36">
        <v>10.0</v>
      </c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50"/>
      <c r="AA88" s="39">
        <f t="shared" si="1"/>
        <v>8</v>
      </c>
      <c r="AB88" s="40">
        <f t="shared" si="2"/>
        <v>12.71428571</v>
      </c>
      <c r="AC88" s="51">
        <v>7.0</v>
      </c>
      <c r="AD88" s="51">
        <f>13+12+14+12+13+12+13</f>
        <v>89</v>
      </c>
      <c r="AE88" s="52">
        <f t="shared" si="3"/>
        <v>73</v>
      </c>
      <c r="AF88" s="44"/>
      <c r="AG88" s="45">
        <f t="shared" si="4"/>
        <v>73</v>
      </c>
      <c r="AH88" s="46">
        <f t="shared" si="5"/>
        <v>69.14309647</v>
      </c>
      <c r="AI88" s="60"/>
      <c r="AJ88" s="48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ht="12.75" customHeight="1">
      <c r="A89" s="49">
        <v>72.0</v>
      </c>
      <c r="B89" s="49">
        <v>86.0</v>
      </c>
      <c r="C89" s="33">
        <v>14.0</v>
      </c>
      <c r="D89" s="34" t="s">
        <v>113</v>
      </c>
      <c r="E89" s="35"/>
      <c r="F89" s="36"/>
      <c r="G89" s="36"/>
      <c r="H89" s="36"/>
      <c r="I89" s="36"/>
      <c r="J89" s="36"/>
      <c r="K89" s="36">
        <v>10.0</v>
      </c>
      <c r="L89" s="36">
        <v>10.0</v>
      </c>
      <c r="M89" s="36"/>
      <c r="N89" s="36">
        <v>10.0</v>
      </c>
      <c r="O89" s="36">
        <v>9.0</v>
      </c>
      <c r="P89" s="36"/>
      <c r="Q89" s="36">
        <v>10.0</v>
      </c>
      <c r="R89" s="36"/>
      <c r="S89" s="36"/>
      <c r="T89" s="36"/>
      <c r="U89" s="36"/>
      <c r="V89" s="36"/>
      <c r="W89" s="36"/>
      <c r="X89" s="36"/>
      <c r="Y89" s="36">
        <v>8.0</v>
      </c>
      <c r="Z89" s="50"/>
      <c r="AA89" s="39">
        <f t="shared" si="1"/>
        <v>6</v>
      </c>
      <c r="AB89" s="56">
        <f t="shared" si="2"/>
        <v>8.5</v>
      </c>
      <c r="AC89" s="71">
        <v>6.0</v>
      </c>
      <c r="AD89" s="71">
        <f>16+7+8+20</f>
        <v>51</v>
      </c>
      <c r="AE89" s="72">
        <f t="shared" si="3"/>
        <v>57</v>
      </c>
      <c r="AF89" s="57">
        <v>15.0</v>
      </c>
      <c r="AG89" s="58">
        <f t="shared" si="4"/>
        <v>72</v>
      </c>
      <c r="AH89" s="46">
        <f t="shared" si="5"/>
        <v>102.0073586</v>
      </c>
      <c r="AI89" s="47"/>
      <c r="AJ89" s="48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ht="12.75" customHeight="1">
      <c r="A90" s="49">
        <v>80.0</v>
      </c>
      <c r="B90" s="49">
        <v>87.0</v>
      </c>
      <c r="C90" s="33">
        <v>63.0</v>
      </c>
      <c r="D90" s="34" t="s">
        <v>114</v>
      </c>
      <c r="E90" s="35"/>
      <c r="F90" s="36"/>
      <c r="G90" s="36"/>
      <c r="H90" s="36"/>
      <c r="I90" s="36"/>
      <c r="J90" s="67"/>
      <c r="K90" s="36"/>
      <c r="L90" s="36">
        <v>10.0</v>
      </c>
      <c r="M90" s="36"/>
      <c r="N90" s="36">
        <v>10.0</v>
      </c>
      <c r="O90" s="36"/>
      <c r="P90" s="36"/>
      <c r="Q90" s="36">
        <v>9.0</v>
      </c>
      <c r="R90" s="36"/>
      <c r="S90" s="36"/>
      <c r="T90" s="36">
        <v>10.0</v>
      </c>
      <c r="U90" s="36"/>
      <c r="V90" s="36"/>
      <c r="W90" s="36"/>
      <c r="X90" s="36">
        <v>10.0</v>
      </c>
      <c r="Y90" s="36">
        <v>8.0</v>
      </c>
      <c r="Z90" s="50"/>
      <c r="AA90" s="39">
        <f t="shared" si="1"/>
        <v>6</v>
      </c>
      <c r="AB90" s="56">
        <f t="shared" si="2"/>
        <v>9.8</v>
      </c>
      <c r="AC90" s="71">
        <v>5.0</v>
      </c>
      <c r="AD90" s="71">
        <v>49.0</v>
      </c>
      <c r="AE90" s="72">
        <f t="shared" si="3"/>
        <v>57</v>
      </c>
      <c r="AF90" s="57">
        <v>15.0</v>
      </c>
      <c r="AG90" s="58">
        <f t="shared" si="4"/>
        <v>72</v>
      </c>
      <c r="AH90" s="46">
        <f t="shared" si="5"/>
        <v>88.47577023</v>
      </c>
      <c r="AI90" s="47"/>
      <c r="AJ90" s="48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ht="12.75" customHeight="1">
      <c r="A91" s="32">
        <v>102.0</v>
      </c>
      <c r="B91" s="32">
        <v>88.0</v>
      </c>
      <c r="C91" s="33">
        <v>61.0</v>
      </c>
      <c r="D91" s="34" t="s">
        <v>115</v>
      </c>
      <c r="E91" s="35"/>
      <c r="F91" s="36"/>
      <c r="G91" s="36"/>
      <c r="H91" s="36"/>
      <c r="I91" s="36"/>
      <c r="J91" s="36"/>
      <c r="K91" s="36"/>
      <c r="L91" s="36"/>
      <c r="M91" s="36"/>
      <c r="N91" s="59"/>
      <c r="O91" s="36"/>
      <c r="P91" s="36"/>
      <c r="Q91" s="36"/>
      <c r="R91" s="36">
        <v>10.0</v>
      </c>
      <c r="S91" s="36">
        <v>8.0</v>
      </c>
      <c r="T91" s="36"/>
      <c r="U91" s="36">
        <v>9.0</v>
      </c>
      <c r="V91" s="36"/>
      <c r="W91" s="36">
        <v>8.0</v>
      </c>
      <c r="X91" s="36">
        <v>10.0</v>
      </c>
      <c r="Y91" s="36">
        <v>10.0</v>
      </c>
      <c r="Z91" s="50"/>
      <c r="AA91" s="39">
        <f t="shared" si="1"/>
        <v>6</v>
      </c>
      <c r="AB91" s="56">
        <f t="shared" si="2"/>
        <v>13</v>
      </c>
      <c r="AC91" s="71">
        <v>4.0</v>
      </c>
      <c r="AD91" s="73">
        <f>12+12+13+15</f>
        <v>52</v>
      </c>
      <c r="AE91" s="72">
        <f t="shared" si="3"/>
        <v>55</v>
      </c>
      <c r="AF91" s="57">
        <v>15.0</v>
      </c>
      <c r="AG91" s="58">
        <f t="shared" si="4"/>
        <v>70</v>
      </c>
      <c r="AH91" s="46">
        <f t="shared" si="5"/>
        <v>64.84442134</v>
      </c>
      <c r="AI91" s="47"/>
      <c r="AJ91" s="48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ht="12.75" customHeight="1">
      <c r="A92" s="32">
        <v>76.0</v>
      </c>
      <c r="B92" s="49">
        <v>89.0</v>
      </c>
      <c r="C92" s="33">
        <v>8.0</v>
      </c>
      <c r="D92" s="34" t="s">
        <v>116</v>
      </c>
      <c r="E92" s="35"/>
      <c r="F92" s="36"/>
      <c r="G92" s="36"/>
      <c r="H92" s="36"/>
      <c r="I92" s="36"/>
      <c r="J92" s="36"/>
      <c r="K92" s="36"/>
      <c r="L92" s="36"/>
      <c r="M92" s="36"/>
      <c r="N92" s="36">
        <v>9.0</v>
      </c>
      <c r="O92" s="36">
        <v>9.5</v>
      </c>
      <c r="P92" s="36"/>
      <c r="Q92" s="36">
        <v>10.0</v>
      </c>
      <c r="R92" s="36">
        <v>10.0</v>
      </c>
      <c r="S92" s="36">
        <v>8.0</v>
      </c>
      <c r="T92" s="36">
        <v>8.0</v>
      </c>
      <c r="U92" s="36">
        <v>7.0</v>
      </c>
      <c r="V92" s="36"/>
      <c r="W92" s="36">
        <v>7.0</v>
      </c>
      <c r="X92" s="36"/>
      <c r="Y92" s="36"/>
      <c r="Z92" s="50"/>
      <c r="AA92" s="39">
        <f t="shared" si="1"/>
        <v>8</v>
      </c>
      <c r="AB92" s="56">
        <f t="shared" si="2"/>
        <v>8.8</v>
      </c>
      <c r="AC92" s="71">
        <v>5.0</v>
      </c>
      <c r="AD92" s="73">
        <f>10+10+7+9+8</f>
        <v>44</v>
      </c>
      <c r="AE92" s="72">
        <f t="shared" si="3"/>
        <v>68.5</v>
      </c>
      <c r="AF92" s="57"/>
      <c r="AG92" s="58">
        <f t="shared" si="4"/>
        <v>68.5</v>
      </c>
      <c r="AH92" s="46">
        <f t="shared" si="5"/>
        <v>93.74019027</v>
      </c>
      <c r="AI92" s="47"/>
      <c r="AJ92" s="48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ht="12.75" customHeight="1">
      <c r="A93" s="49">
        <v>96.0</v>
      </c>
      <c r="B93" s="49">
        <v>90.0</v>
      </c>
      <c r="C93" s="33">
        <v>77.0</v>
      </c>
      <c r="D93" s="34" t="s">
        <v>117</v>
      </c>
      <c r="E93" s="35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>
        <v>10.0</v>
      </c>
      <c r="T93" s="36">
        <v>9.0</v>
      </c>
      <c r="U93" s="36">
        <v>6.0</v>
      </c>
      <c r="V93" s="36">
        <v>8.0</v>
      </c>
      <c r="W93" s="36">
        <v>10.0</v>
      </c>
      <c r="X93" s="36">
        <v>10.0</v>
      </c>
      <c r="Y93" s="36"/>
      <c r="Z93" s="50"/>
      <c r="AA93" s="39">
        <f t="shared" si="1"/>
        <v>6</v>
      </c>
      <c r="AB93" s="56">
        <f t="shared" si="2"/>
        <v>12</v>
      </c>
      <c r="AC93" s="71">
        <v>4.0</v>
      </c>
      <c r="AD93" s="71">
        <v>48.0</v>
      </c>
      <c r="AE93" s="72">
        <f t="shared" si="3"/>
        <v>53</v>
      </c>
      <c r="AF93" s="57">
        <v>15.0</v>
      </c>
      <c r="AG93" s="58">
        <f t="shared" si="4"/>
        <v>68</v>
      </c>
      <c r="AH93" s="46">
        <f t="shared" si="5"/>
        <v>68.24103389</v>
      </c>
      <c r="AI93" s="47"/>
      <c r="AJ93" s="48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ht="12.75" customHeight="1">
      <c r="A94" s="49">
        <v>99.0</v>
      </c>
      <c r="B94" s="49">
        <v>91.0</v>
      </c>
      <c r="C94" s="33">
        <v>78.0</v>
      </c>
      <c r="D94" s="34" t="s">
        <v>118</v>
      </c>
      <c r="E94" s="35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>
        <v>9.0</v>
      </c>
      <c r="T94" s="36">
        <v>9.5</v>
      </c>
      <c r="U94" s="36">
        <v>5.0</v>
      </c>
      <c r="V94" s="36">
        <v>10.0</v>
      </c>
      <c r="W94" s="36">
        <v>9.0</v>
      </c>
      <c r="X94" s="36">
        <v>10.0</v>
      </c>
      <c r="Y94" s="36"/>
      <c r="Z94" s="50"/>
      <c r="AA94" s="39">
        <f t="shared" si="1"/>
        <v>6</v>
      </c>
      <c r="AB94" s="56">
        <f t="shared" si="2"/>
        <v>12.25</v>
      </c>
      <c r="AC94" s="71">
        <v>4.0</v>
      </c>
      <c r="AD94" s="73">
        <f>36+13</f>
        <v>49</v>
      </c>
      <c r="AE94" s="72">
        <f t="shared" si="3"/>
        <v>52.5</v>
      </c>
      <c r="AF94" s="57">
        <v>15.0</v>
      </c>
      <c r="AG94" s="58">
        <f t="shared" si="4"/>
        <v>67.5</v>
      </c>
      <c r="AH94" s="46">
        <f t="shared" si="5"/>
        <v>66.35682767</v>
      </c>
      <c r="AI94" s="47"/>
      <c r="AJ94" s="48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ht="12.75" customHeight="1">
      <c r="A95" s="32">
        <v>69.0</v>
      </c>
      <c r="B95" s="32">
        <v>92.0</v>
      </c>
      <c r="C95" s="33">
        <v>7.0</v>
      </c>
      <c r="D95" s="34" t="s">
        <v>119</v>
      </c>
      <c r="E95" s="35"/>
      <c r="F95" s="36"/>
      <c r="G95" s="36"/>
      <c r="H95" s="36"/>
      <c r="I95" s="36"/>
      <c r="J95" s="36"/>
      <c r="K95" s="36"/>
      <c r="L95" s="36"/>
      <c r="M95" s="36"/>
      <c r="N95" s="36"/>
      <c r="O95" s="36">
        <v>10.0</v>
      </c>
      <c r="P95" s="36"/>
      <c r="Q95" s="36">
        <v>9.0</v>
      </c>
      <c r="R95" s="36">
        <v>10.0</v>
      </c>
      <c r="S95" s="36">
        <v>10.0</v>
      </c>
      <c r="T95" s="36">
        <v>9.0</v>
      </c>
      <c r="U95" s="36">
        <v>5.0</v>
      </c>
      <c r="V95" s="36"/>
      <c r="W95" s="36">
        <v>8.0</v>
      </c>
      <c r="X95" s="36"/>
      <c r="Y95" s="36"/>
      <c r="Z95" s="50">
        <v>6.0</v>
      </c>
      <c r="AA95" s="39">
        <f t="shared" si="1"/>
        <v>8</v>
      </c>
      <c r="AB95" s="56">
        <f t="shared" si="2"/>
        <v>7.4</v>
      </c>
      <c r="AC95" s="71">
        <v>5.0</v>
      </c>
      <c r="AD95" s="71">
        <v>37.0</v>
      </c>
      <c r="AE95" s="72">
        <f t="shared" si="3"/>
        <v>67</v>
      </c>
      <c r="AF95" s="57"/>
      <c r="AG95" s="58">
        <f t="shared" si="4"/>
        <v>67</v>
      </c>
      <c r="AH95" s="46">
        <f t="shared" si="5"/>
        <v>109.0337664</v>
      </c>
      <c r="AI95" s="60"/>
      <c r="AJ95" s="48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ht="12.75" customHeight="1">
      <c r="A96" s="32">
        <v>104.0</v>
      </c>
      <c r="B96" s="49">
        <v>93.0</v>
      </c>
      <c r="C96" s="33">
        <v>26.0</v>
      </c>
      <c r="D96" s="34" t="s">
        <v>120</v>
      </c>
      <c r="E96" s="35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>
        <v>10.0</v>
      </c>
      <c r="S96" s="36">
        <v>10.0</v>
      </c>
      <c r="T96" s="36">
        <v>9.0</v>
      </c>
      <c r="U96" s="36"/>
      <c r="V96" s="36">
        <v>10.0</v>
      </c>
      <c r="W96" s="36">
        <v>8.0</v>
      </c>
      <c r="X96" s="36">
        <v>10.0</v>
      </c>
      <c r="Y96" s="36">
        <v>9.0</v>
      </c>
      <c r="Z96" s="50"/>
      <c r="AA96" s="39">
        <f t="shared" si="1"/>
        <v>7</v>
      </c>
      <c r="AB96" s="56">
        <f t="shared" si="2"/>
        <v>12.6</v>
      </c>
      <c r="AC96" s="71">
        <v>5.0</v>
      </c>
      <c r="AD96" s="71">
        <v>63.0</v>
      </c>
      <c r="AE96" s="72">
        <f t="shared" si="3"/>
        <v>66</v>
      </c>
      <c r="AF96" s="57"/>
      <c r="AG96" s="58">
        <f t="shared" si="4"/>
        <v>66</v>
      </c>
      <c r="AH96" s="46">
        <f t="shared" si="5"/>
        <v>63.07994729</v>
      </c>
      <c r="AI96" s="47"/>
      <c r="AJ96" s="48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ht="12.75" customHeight="1">
      <c r="A97" s="49">
        <v>107.0</v>
      </c>
      <c r="B97" s="49">
        <v>94.0</v>
      </c>
      <c r="C97" s="33">
        <v>54.0</v>
      </c>
      <c r="D97" s="74" t="s">
        <v>121</v>
      </c>
      <c r="E97" s="35"/>
      <c r="F97" s="36"/>
      <c r="G97" s="36"/>
      <c r="H97" s="36"/>
      <c r="I97" s="36"/>
      <c r="J97" s="36"/>
      <c r="K97" s="36"/>
      <c r="L97" s="36"/>
      <c r="M97" s="36"/>
      <c r="N97" s="36">
        <v>10.0</v>
      </c>
      <c r="O97" s="36">
        <v>10.0</v>
      </c>
      <c r="P97" s="36"/>
      <c r="Q97" s="36">
        <v>9.0</v>
      </c>
      <c r="R97" s="36"/>
      <c r="S97" s="36">
        <v>9.0</v>
      </c>
      <c r="T97" s="36">
        <v>7.0</v>
      </c>
      <c r="U97" s="36"/>
      <c r="V97" s="36"/>
      <c r="W97" s="36"/>
      <c r="X97" s="36"/>
      <c r="Y97" s="36">
        <v>6.0</v>
      </c>
      <c r="Z97" s="50"/>
      <c r="AA97" s="39">
        <f t="shared" si="1"/>
        <v>6</v>
      </c>
      <c r="AB97" s="56">
        <f t="shared" si="2"/>
        <v>13.28571429</v>
      </c>
      <c r="AC97" s="71">
        <v>7.0</v>
      </c>
      <c r="AD97" s="71">
        <v>93.0</v>
      </c>
      <c r="AE97" s="72">
        <f t="shared" si="3"/>
        <v>51</v>
      </c>
      <c r="AF97" s="57">
        <v>15.0</v>
      </c>
      <c r="AG97" s="58">
        <f t="shared" si="4"/>
        <v>66</v>
      </c>
      <c r="AH97" s="46">
        <f t="shared" si="5"/>
        <v>59.82420808</v>
      </c>
      <c r="AI97" s="60"/>
      <c r="AJ97" s="48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ht="12.75" customHeight="1">
      <c r="A98" s="49">
        <v>103.0</v>
      </c>
      <c r="B98" s="49">
        <v>95.0</v>
      </c>
      <c r="C98" s="33">
        <v>102.0</v>
      </c>
      <c r="D98" s="34" t="s">
        <v>122</v>
      </c>
      <c r="E98" s="35"/>
      <c r="F98" s="36">
        <v>5.0</v>
      </c>
      <c r="G98" s="36">
        <v>8.0</v>
      </c>
      <c r="H98" s="36">
        <v>10.0</v>
      </c>
      <c r="I98" s="36">
        <v>9.0</v>
      </c>
      <c r="J98" s="36">
        <v>9.0</v>
      </c>
      <c r="K98" s="36">
        <v>10.0</v>
      </c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50"/>
      <c r="AA98" s="39">
        <f t="shared" si="1"/>
        <v>6</v>
      </c>
      <c r="AB98" s="56">
        <f t="shared" si="2"/>
        <v>12.4</v>
      </c>
      <c r="AC98" s="71">
        <v>5.0</v>
      </c>
      <c r="AD98" s="71">
        <v>62.0</v>
      </c>
      <c r="AE98" s="72">
        <f t="shared" si="3"/>
        <v>51</v>
      </c>
      <c r="AF98" s="57">
        <v>15.0</v>
      </c>
      <c r="AG98" s="58">
        <f t="shared" si="4"/>
        <v>66</v>
      </c>
      <c r="AH98" s="46">
        <f t="shared" si="5"/>
        <v>64.0973658</v>
      </c>
      <c r="AI98" s="47"/>
      <c r="AJ98" s="48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ht="12.75" customHeight="1">
      <c r="A99" s="32">
        <v>101.0</v>
      </c>
      <c r="B99" s="32">
        <v>96.0</v>
      </c>
      <c r="C99" s="33">
        <v>53.0</v>
      </c>
      <c r="D99" s="74" t="s">
        <v>121</v>
      </c>
      <c r="E99" s="35"/>
      <c r="F99" s="36"/>
      <c r="G99" s="36"/>
      <c r="H99" s="36"/>
      <c r="I99" s="36"/>
      <c r="J99" s="36"/>
      <c r="K99" s="36"/>
      <c r="L99" s="36"/>
      <c r="M99" s="36"/>
      <c r="N99" s="36">
        <v>10.0</v>
      </c>
      <c r="O99" s="36">
        <v>9.0</v>
      </c>
      <c r="P99" s="36"/>
      <c r="Q99" s="36">
        <v>9.0</v>
      </c>
      <c r="R99" s="36"/>
      <c r="S99" s="36">
        <v>9.0</v>
      </c>
      <c r="T99" s="36">
        <v>7.0</v>
      </c>
      <c r="U99" s="36"/>
      <c r="V99" s="36"/>
      <c r="W99" s="36"/>
      <c r="X99" s="36"/>
      <c r="Y99" s="36">
        <v>6.0</v>
      </c>
      <c r="Z99" s="50"/>
      <c r="AA99" s="39">
        <f t="shared" si="1"/>
        <v>6</v>
      </c>
      <c r="AB99" s="56">
        <f t="shared" si="2"/>
        <v>12</v>
      </c>
      <c r="AC99" s="71">
        <v>6.0</v>
      </c>
      <c r="AD99" s="71">
        <v>72.0</v>
      </c>
      <c r="AE99" s="72">
        <f t="shared" si="3"/>
        <v>50</v>
      </c>
      <c r="AF99" s="57">
        <v>15.0</v>
      </c>
      <c r="AG99" s="58">
        <f t="shared" si="4"/>
        <v>65</v>
      </c>
      <c r="AH99" s="46">
        <f t="shared" si="5"/>
        <v>65.23040004</v>
      </c>
      <c r="AI99" s="47"/>
      <c r="AJ99" s="48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ht="12.75" customHeight="1">
      <c r="A100" s="32">
        <v>86.0</v>
      </c>
      <c r="B100" s="49">
        <v>97.0</v>
      </c>
      <c r="C100" s="33">
        <v>141.0</v>
      </c>
      <c r="D100" s="34" t="s">
        <v>123</v>
      </c>
      <c r="E100" s="35"/>
      <c r="F100" s="36"/>
      <c r="G100" s="36"/>
      <c r="H100" s="36"/>
      <c r="I100" s="36"/>
      <c r="J100" s="36"/>
      <c r="K100" s="36"/>
      <c r="L100" s="36">
        <v>10.0</v>
      </c>
      <c r="M100" s="36"/>
      <c r="N100" s="36">
        <v>10.0</v>
      </c>
      <c r="O100" s="36">
        <v>10.0</v>
      </c>
      <c r="P100" s="36"/>
      <c r="Q100" s="36">
        <v>9.0</v>
      </c>
      <c r="R100" s="36"/>
      <c r="S100" s="36"/>
      <c r="T100" s="36"/>
      <c r="U100" s="36"/>
      <c r="V100" s="36"/>
      <c r="W100" s="36"/>
      <c r="X100" s="36"/>
      <c r="Y100" s="36">
        <v>9.0</v>
      </c>
      <c r="Z100" s="50"/>
      <c r="AA100" s="39">
        <f t="shared" si="1"/>
        <v>5</v>
      </c>
      <c r="AB100" s="56">
        <f t="shared" si="2"/>
        <v>9.333333333</v>
      </c>
      <c r="AC100" s="71">
        <v>6.0</v>
      </c>
      <c r="AD100" s="73">
        <f>10+9+9+8+10+10</f>
        <v>56</v>
      </c>
      <c r="AE100" s="72">
        <f t="shared" si="3"/>
        <v>48</v>
      </c>
      <c r="AF100" s="57">
        <v>15.0</v>
      </c>
      <c r="AG100" s="58">
        <f t="shared" si="4"/>
        <v>63</v>
      </c>
      <c r="AH100" s="46">
        <f t="shared" si="5"/>
        <v>81.2871139</v>
      </c>
      <c r="AI100" s="60"/>
      <c r="AJ100" s="55"/>
      <c r="AK100" s="3"/>
      <c r="AL100" s="70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ht="12.75" customHeight="1">
      <c r="A101" s="49">
        <v>106.0</v>
      </c>
      <c r="B101" s="49">
        <v>98.0</v>
      </c>
      <c r="C101" s="33">
        <v>49.0</v>
      </c>
      <c r="D101" s="34" t="s">
        <v>124</v>
      </c>
      <c r="E101" s="35"/>
      <c r="F101" s="36">
        <v>8.0</v>
      </c>
      <c r="G101" s="36">
        <v>9.0</v>
      </c>
      <c r="H101" s="36">
        <v>10.0</v>
      </c>
      <c r="I101" s="36">
        <v>5.0</v>
      </c>
      <c r="J101" s="36">
        <v>8.0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50">
        <v>7.0</v>
      </c>
      <c r="AA101" s="39">
        <f t="shared" si="1"/>
        <v>6</v>
      </c>
      <c r="AB101" s="56">
        <f t="shared" si="2"/>
        <v>12.25</v>
      </c>
      <c r="AC101" s="71">
        <v>4.0</v>
      </c>
      <c r="AD101" s="71">
        <v>49.0</v>
      </c>
      <c r="AE101" s="72">
        <f t="shared" si="3"/>
        <v>47</v>
      </c>
      <c r="AF101" s="57">
        <v>15.0</v>
      </c>
      <c r="AG101" s="58">
        <f t="shared" si="4"/>
        <v>62</v>
      </c>
      <c r="AH101" s="46">
        <f t="shared" si="5"/>
        <v>60.94997505</v>
      </c>
      <c r="AI101" s="47"/>
      <c r="AJ101" s="48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ht="12.75" customHeight="1">
      <c r="A102" s="49">
        <v>108.0</v>
      </c>
      <c r="B102" s="49">
        <v>99.0</v>
      </c>
      <c r="C102" s="33">
        <v>68.0</v>
      </c>
      <c r="D102" s="34" t="s">
        <v>125</v>
      </c>
      <c r="E102" s="35"/>
      <c r="F102" s="36">
        <v>6.0</v>
      </c>
      <c r="G102" s="36">
        <v>8.0</v>
      </c>
      <c r="H102" s="36">
        <v>10.0</v>
      </c>
      <c r="I102" s="36">
        <v>7.0</v>
      </c>
      <c r="J102" s="36">
        <v>10.0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50">
        <v>6.0</v>
      </c>
      <c r="AA102" s="39">
        <f t="shared" si="1"/>
        <v>6</v>
      </c>
      <c r="AB102" s="56">
        <f t="shared" si="2"/>
        <v>12.5</v>
      </c>
      <c r="AC102" s="71">
        <v>4.0</v>
      </c>
      <c r="AD102" s="71">
        <f>14+13+12+11</f>
        <v>50</v>
      </c>
      <c r="AE102" s="72">
        <f t="shared" si="3"/>
        <v>47</v>
      </c>
      <c r="AF102" s="57">
        <v>15.0</v>
      </c>
      <c r="AG102" s="58">
        <f t="shared" si="4"/>
        <v>62</v>
      </c>
      <c r="AH102" s="46">
        <f t="shared" si="5"/>
        <v>59.73097555</v>
      </c>
      <c r="AI102" s="47"/>
      <c r="AJ102" s="48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ht="12.75" customHeight="1">
      <c r="A103" s="32">
        <v>88.0</v>
      </c>
      <c r="B103" s="32">
        <v>100.0</v>
      </c>
      <c r="C103" s="33">
        <v>130.0</v>
      </c>
      <c r="D103" s="34" t="s">
        <v>126</v>
      </c>
      <c r="E103" s="35"/>
      <c r="F103" s="36"/>
      <c r="G103" s="36"/>
      <c r="H103" s="36"/>
      <c r="I103" s="36"/>
      <c r="J103" s="36"/>
      <c r="K103" s="36"/>
      <c r="L103" s="36">
        <v>10.0</v>
      </c>
      <c r="M103" s="36"/>
      <c r="N103" s="36">
        <v>10.0</v>
      </c>
      <c r="O103" s="36">
        <v>9.5</v>
      </c>
      <c r="P103" s="36"/>
      <c r="Q103" s="36">
        <v>10.0</v>
      </c>
      <c r="R103" s="36"/>
      <c r="S103" s="36"/>
      <c r="T103" s="36"/>
      <c r="U103" s="36"/>
      <c r="V103" s="36"/>
      <c r="W103" s="36">
        <v>7.0</v>
      </c>
      <c r="X103" s="36"/>
      <c r="Y103" s="67"/>
      <c r="Z103" s="50"/>
      <c r="AA103" s="39">
        <f t="shared" si="1"/>
        <v>5</v>
      </c>
      <c r="AB103" s="56">
        <f t="shared" si="2"/>
        <v>9.285714286</v>
      </c>
      <c r="AC103" s="71">
        <v>7.0</v>
      </c>
      <c r="AD103" s="71">
        <v>65.0</v>
      </c>
      <c r="AE103" s="72">
        <f t="shared" si="3"/>
        <v>46.5</v>
      </c>
      <c r="AF103" s="57">
        <v>15.0</v>
      </c>
      <c r="AG103" s="58">
        <f t="shared" si="4"/>
        <v>61.5</v>
      </c>
      <c r="AH103" s="46">
        <f t="shared" si="5"/>
        <v>79.75863825</v>
      </c>
      <c r="AI103" s="47"/>
      <c r="AJ103" s="48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ht="12.75" customHeight="1">
      <c r="A104" s="32">
        <v>111.0</v>
      </c>
      <c r="B104" s="32">
        <v>101.0</v>
      </c>
      <c r="C104" s="33">
        <v>12.0</v>
      </c>
      <c r="D104" s="34" t="s">
        <v>127</v>
      </c>
      <c r="E104" s="35"/>
      <c r="F104" s="36">
        <v>4.0</v>
      </c>
      <c r="G104" s="36">
        <v>9.0</v>
      </c>
      <c r="H104" s="36">
        <v>9.0</v>
      </c>
      <c r="I104" s="36">
        <v>4.0</v>
      </c>
      <c r="J104" s="36">
        <v>9.0</v>
      </c>
      <c r="K104" s="36"/>
      <c r="L104" s="36"/>
      <c r="M104" s="36"/>
      <c r="N104" s="36"/>
      <c r="O104" s="36"/>
      <c r="P104" s="36"/>
      <c r="Q104" s="36"/>
      <c r="R104" s="36"/>
      <c r="S104" s="36">
        <v>9.0</v>
      </c>
      <c r="T104" s="36"/>
      <c r="U104" s="36"/>
      <c r="V104" s="36"/>
      <c r="W104" s="36"/>
      <c r="X104" s="36">
        <v>10.0</v>
      </c>
      <c r="Y104" s="36"/>
      <c r="Z104" s="50">
        <v>6.0</v>
      </c>
      <c r="AA104" s="39">
        <f t="shared" si="1"/>
        <v>8</v>
      </c>
      <c r="AB104" s="56">
        <f t="shared" si="2"/>
        <v>13.66666667</v>
      </c>
      <c r="AC104" s="71">
        <v>3.0</v>
      </c>
      <c r="AD104" s="71">
        <f>13+13+15</f>
        <v>41</v>
      </c>
      <c r="AE104" s="72">
        <f t="shared" si="3"/>
        <v>60</v>
      </c>
      <c r="AF104" s="57"/>
      <c r="AG104" s="58">
        <f t="shared" si="4"/>
        <v>60</v>
      </c>
      <c r="AH104" s="46">
        <f t="shared" si="5"/>
        <v>52.86966758</v>
      </c>
      <c r="AI104" s="47"/>
      <c r="AJ104" s="48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ht="12.75" customHeight="1">
      <c r="A105" s="49">
        <v>109.0</v>
      </c>
      <c r="B105" s="49">
        <v>102.0</v>
      </c>
      <c r="C105" s="33">
        <v>25.0</v>
      </c>
      <c r="D105" s="74" t="s">
        <v>128</v>
      </c>
      <c r="E105" s="35"/>
      <c r="F105" s="59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>
        <v>10.0</v>
      </c>
      <c r="S105" s="36">
        <v>8.0</v>
      </c>
      <c r="T105" s="36">
        <v>9.0</v>
      </c>
      <c r="U105" s="36"/>
      <c r="V105" s="36">
        <v>5.0</v>
      </c>
      <c r="W105" s="36">
        <v>8.0</v>
      </c>
      <c r="X105" s="36">
        <v>10.0</v>
      </c>
      <c r="Y105" s="36">
        <v>10.0</v>
      </c>
      <c r="Z105" s="50"/>
      <c r="AA105" s="39">
        <f t="shared" si="1"/>
        <v>7</v>
      </c>
      <c r="AB105" s="56">
        <f t="shared" si="2"/>
        <v>12.2</v>
      </c>
      <c r="AC105" s="71">
        <v>5.0</v>
      </c>
      <c r="AD105" s="71">
        <v>61.0</v>
      </c>
      <c r="AE105" s="72">
        <f t="shared" si="3"/>
        <v>60</v>
      </c>
      <c r="AF105" s="57"/>
      <c r="AG105" s="58">
        <f t="shared" si="4"/>
        <v>60</v>
      </c>
      <c r="AH105" s="46">
        <f t="shared" si="5"/>
        <v>59.2255839</v>
      </c>
      <c r="AI105" s="47"/>
      <c r="AJ105" s="48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ht="12.75" customHeight="1">
      <c r="A106" s="49">
        <v>110.0</v>
      </c>
      <c r="B106" s="49">
        <v>103.0</v>
      </c>
      <c r="C106" s="33">
        <v>45.0</v>
      </c>
      <c r="D106" s="34" t="s">
        <v>129</v>
      </c>
      <c r="E106" s="35"/>
      <c r="F106" s="36">
        <v>6.0</v>
      </c>
      <c r="G106" s="36"/>
      <c r="H106" s="36"/>
      <c r="I106" s="36"/>
      <c r="J106" s="36"/>
      <c r="K106" s="36">
        <v>10.0</v>
      </c>
      <c r="L106" s="36"/>
      <c r="M106" s="36"/>
      <c r="N106" s="36">
        <v>10.0</v>
      </c>
      <c r="O106" s="36">
        <v>10.0</v>
      </c>
      <c r="P106" s="36"/>
      <c r="Q106" s="36"/>
      <c r="R106" s="36"/>
      <c r="S106" s="36"/>
      <c r="T106" s="36"/>
      <c r="U106" s="36"/>
      <c r="V106" s="36"/>
      <c r="W106" s="36"/>
      <c r="X106" s="36"/>
      <c r="Y106" s="36">
        <v>9.0</v>
      </c>
      <c r="Z106" s="50"/>
      <c r="AA106" s="39">
        <f t="shared" si="1"/>
        <v>5</v>
      </c>
      <c r="AB106" s="56">
        <f t="shared" si="2"/>
        <v>12.4</v>
      </c>
      <c r="AC106" s="71">
        <v>5.0</v>
      </c>
      <c r="AD106" s="71">
        <f>12+13+13+12+12</f>
        <v>62</v>
      </c>
      <c r="AE106" s="72">
        <f t="shared" si="3"/>
        <v>45</v>
      </c>
      <c r="AF106" s="57">
        <v>15.0</v>
      </c>
      <c r="AG106" s="58">
        <f t="shared" si="4"/>
        <v>60</v>
      </c>
      <c r="AH106" s="46">
        <f t="shared" si="5"/>
        <v>58.27033254</v>
      </c>
      <c r="AI106" s="47"/>
      <c r="AJ106" s="48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ht="12.75" customHeight="1">
      <c r="A107" s="32">
        <v>121.0</v>
      </c>
      <c r="B107" s="49">
        <v>104.0</v>
      </c>
      <c r="C107" s="33">
        <v>132.0</v>
      </c>
      <c r="D107" s="75" t="s">
        <v>62</v>
      </c>
      <c r="E107" s="35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>
        <v>5.0</v>
      </c>
      <c r="V107" s="36">
        <v>10.0</v>
      </c>
      <c r="W107" s="36">
        <v>10.0</v>
      </c>
      <c r="X107" s="36">
        <v>10.0</v>
      </c>
      <c r="Y107" s="36">
        <v>10.0</v>
      </c>
      <c r="Z107" s="50"/>
      <c r="AA107" s="39">
        <f t="shared" si="1"/>
        <v>5</v>
      </c>
      <c r="AB107" s="56">
        <f t="shared" si="2"/>
        <v>15.6</v>
      </c>
      <c r="AC107" s="71">
        <v>5.0</v>
      </c>
      <c r="AD107" s="73">
        <f>15+14+16+16+17</f>
        <v>78</v>
      </c>
      <c r="AE107" s="72">
        <f t="shared" si="3"/>
        <v>45</v>
      </c>
      <c r="AF107" s="57">
        <v>15.0</v>
      </c>
      <c r="AG107" s="58">
        <f t="shared" si="4"/>
        <v>60</v>
      </c>
      <c r="AH107" s="46">
        <f t="shared" si="5"/>
        <v>46.31744382</v>
      </c>
      <c r="AI107" s="47"/>
      <c r="AJ107" s="48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ht="12.75" customHeight="1">
      <c r="A108" s="32">
        <v>85.0</v>
      </c>
      <c r="B108" s="32">
        <v>105.0</v>
      </c>
      <c r="C108" s="33">
        <v>145.0</v>
      </c>
      <c r="D108" s="34" t="s">
        <v>130</v>
      </c>
      <c r="E108" s="35"/>
      <c r="F108" s="36"/>
      <c r="G108" s="36"/>
      <c r="H108" s="36"/>
      <c r="I108" s="36"/>
      <c r="J108" s="36"/>
      <c r="K108" s="36"/>
      <c r="L108" s="36">
        <v>10.0</v>
      </c>
      <c r="M108" s="36"/>
      <c r="N108" s="36"/>
      <c r="O108" s="36"/>
      <c r="P108" s="36"/>
      <c r="Q108" s="36">
        <v>10.0</v>
      </c>
      <c r="R108" s="36">
        <v>10.0</v>
      </c>
      <c r="S108" s="36"/>
      <c r="T108" s="36">
        <v>9.0</v>
      </c>
      <c r="U108" s="36"/>
      <c r="V108" s="36"/>
      <c r="W108" s="36">
        <v>6.0</v>
      </c>
      <c r="X108" s="36"/>
      <c r="Y108" s="36"/>
      <c r="Z108" s="50"/>
      <c r="AA108" s="39">
        <f t="shared" si="1"/>
        <v>5</v>
      </c>
      <c r="AB108" s="56">
        <f t="shared" si="2"/>
        <v>8.714285714</v>
      </c>
      <c r="AC108" s="71">
        <v>7.0</v>
      </c>
      <c r="AD108" s="73">
        <f>8+8+8+8+10+10+9</f>
        <v>61</v>
      </c>
      <c r="AE108" s="72">
        <f t="shared" si="3"/>
        <v>45</v>
      </c>
      <c r="AF108" s="57">
        <v>15.0</v>
      </c>
      <c r="AG108" s="58">
        <f t="shared" si="4"/>
        <v>60</v>
      </c>
      <c r="AH108" s="46">
        <f t="shared" si="5"/>
        <v>82.91581746</v>
      </c>
      <c r="AI108" s="60"/>
      <c r="AJ108" s="48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ht="12.75" customHeight="1">
      <c r="A109" s="49">
        <v>123.0</v>
      </c>
      <c r="B109" s="49">
        <v>106.0</v>
      </c>
      <c r="C109" s="33">
        <v>59.0</v>
      </c>
      <c r="D109" s="34" t="s">
        <v>131</v>
      </c>
      <c r="E109" s="35"/>
      <c r="F109" s="36">
        <v>6.0</v>
      </c>
      <c r="G109" s="36">
        <v>8.0</v>
      </c>
      <c r="H109" s="36">
        <v>10.0</v>
      </c>
      <c r="I109" s="36">
        <v>8.0</v>
      </c>
      <c r="J109" s="36">
        <v>8.0</v>
      </c>
      <c r="K109" s="67"/>
      <c r="L109" s="67"/>
      <c r="M109" s="67"/>
      <c r="N109" s="59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59"/>
      <c r="Z109" s="50"/>
      <c r="AA109" s="39">
        <f t="shared" si="1"/>
        <v>5</v>
      </c>
      <c r="AB109" s="56">
        <f t="shared" si="2"/>
        <v>14.42857143</v>
      </c>
      <c r="AC109" s="71">
        <v>7.0</v>
      </c>
      <c r="AD109" s="71">
        <v>101.0</v>
      </c>
      <c r="AE109" s="72">
        <f t="shared" si="3"/>
        <v>40</v>
      </c>
      <c r="AF109" s="57">
        <v>15.0</v>
      </c>
      <c r="AG109" s="58">
        <f t="shared" si="4"/>
        <v>55</v>
      </c>
      <c r="AH109" s="46">
        <f t="shared" si="5"/>
        <v>45.90471412</v>
      </c>
      <c r="AI109" s="47"/>
      <c r="AJ109" s="48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ht="12.75" customHeight="1">
      <c r="A110" s="49">
        <v>91.0</v>
      </c>
      <c r="B110" s="49">
        <v>107.0</v>
      </c>
      <c r="C110" s="33">
        <v>79.0</v>
      </c>
      <c r="D110" s="34" t="s">
        <v>132</v>
      </c>
      <c r="E110" s="35"/>
      <c r="F110" s="36"/>
      <c r="G110" s="36"/>
      <c r="H110" s="36"/>
      <c r="I110" s="36"/>
      <c r="J110" s="36"/>
      <c r="K110" s="36"/>
      <c r="L110" s="36">
        <v>10.0</v>
      </c>
      <c r="M110" s="36"/>
      <c r="N110" s="36">
        <v>10.0</v>
      </c>
      <c r="O110" s="36">
        <v>10.0</v>
      </c>
      <c r="P110" s="36"/>
      <c r="Q110" s="36">
        <v>10.0</v>
      </c>
      <c r="R110" s="36"/>
      <c r="S110" s="36"/>
      <c r="T110" s="36"/>
      <c r="U110" s="36"/>
      <c r="V110" s="36"/>
      <c r="W110" s="36"/>
      <c r="X110" s="36"/>
      <c r="Y110" s="36"/>
      <c r="Z110" s="50"/>
      <c r="AA110" s="39">
        <f t="shared" si="1"/>
        <v>4</v>
      </c>
      <c r="AB110" s="56">
        <f t="shared" si="2"/>
        <v>9.166666667</v>
      </c>
      <c r="AC110" s="71">
        <v>6.0</v>
      </c>
      <c r="AD110" s="73">
        <f>28+27</f>
        <v>55</v>
      </c>
      <c r="AE110" s="72">
        <f t="shared" si="3"/>
        <v>40</v>
      </c>
      <c r="AF110" s="57">
        <v>15.0</v>
      </c>
      <c r="AG110" s="58">
        <f t="shared" si="4"/>
        <v>55</v>
      </c>
      <c r="AH110" s="46">
        <f t="shared" si="5"/>
        <v>72.25521236</v>
      </c>
      <c r="AI110" s="47"/>
      <c r="AJ110" s="48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ht="12.75" customHeight="1">
      <c r="A111" s="32">
        <v>112.0</v>
      </c>
      <c r="B111" s="49">
        <v>108.0</v>
      </c>
      <c r="C111" s="33">
        <v>121.0</v>
      </c>
      <c r="D111" s="34" t="s">
        <v>133</v>
      </c>
      <c r="E111" s="35"/>
      <c r="F111" s="36">
        <v>5.0</v>
      </c>
      <c r="G111" s="36">
        <v>9.0</v>
      </c>
      <c r="H111" s="36">
        <v>9.0</v>
      </c>
      <c r="I111" s="36">
        <v>7.0</v>
      </c>
      <c r="J111" s="36">
        <v>10.0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50"/>
      <c r="AA111" s="39">
        <f t="shared" si="1"/>
        <v>5</v>
      </c>
      <c r="AB111" s="56">
        <f t="shared" si="2"/>
        <v>12.6</v>
      </c>
      <c r="AC111" s="71">
        <v>5.0</v>
      </c>
      <c r="AD111" s="71">
        <v>63.0</v>
      </c>
      <c r="AE111" s="76">
        <f t="shared" si="3"/>
        <v>40</v>
      </c>
      <c r="AF111" s="57">
        <v>15.0</v>
      </c>
      <c r="AG111" s="58">
        <f t="shared" si="4"/>
        <v>55</v>
      </c>
      <c r="AH111" s="46">
        <f t="shared" si="5"/>
        <v>52.56662275</v>
      </c>
      <c r="AI111" s="47"/>
      <c r="AJ111" s="48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ht="12.75" customHeight="1">
      <c r="A112" s="32">
        <v>119.0</v>
      </c>
      <c r="B112" s="32">
        <v>109.0</v>
      </c>
      <c r="C112" s="33">
        <v>99.0</v>
      </c>
      <c r="D112" s="34" t="s">
        <v>134</v>
      </c>
      <c r="E112" s="35"/>
      <c r="F112" s="36">
        <v>4.0</v>
      </c>
      <c r="G112" s="36">
        <v>8.0</v>
      </c>
      <c r="H112" s="36">
        <v>8.0</v>
      </c>
      <c r="I112" s="36">
        <v>6.0</v>
      </c>
      <c r="J112" s="36">
        <v>6.5</v>
      </c>
      <c r="K112" s="36">
        <v>10.0</v>
      </c>
      <c r="L112" s="36">
        <v>10.0</v>
      </c>
      <c r="M112" s="36"/>
      <c r="N112" s="36"/>
      <c r="O112" s="36"/>
      <c r="P112" s="36"/>
      <c r="Q112" s="36"/>
      <c r="R112" s="36"/>
      <c r="S112" s="59"/>
      <c r="T112" s="36"/>
      <c r="U112" s="36"/>
      <c r="V112" s="36"/>
      <c r="W112" s="36"/>
      <c r="X112" s="36"/>
      <c r="Y112" s="36"/>
      <c r="Z112" s="50"/>
      <c r="AA112" s="39">
        <f t="shared" si="1"/>
        <v>7</v>
      </c>
      <c r="AB112" s="56">
        <f t="shared" si="2"/>
        <v>13.2</v>
      </c>
      <c r="AC112" s="71">
        <v>5.0</v>
      </c>
      <c r="AD112" s="71">
        <f>13+13+13+15+12</f>
        <v>66</v>
      </c>
      <c r="AE112" s="72">
        <f t="shared" si="3"/>
        <v>52.5</v>
      </c>
      <c r="AF112" s="57"/>
      <c r="AG112" s="58">
        <f t="shared" si="4"/>
        <v>52.5</v>
      </c>
      <c r="AH112" s="46">
        <f t="shared" si="5"/>
        <v>47.89644758</v>
      </c>
      <c r="AI112" s="47"/>
      <c r="AJ112" s="48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ht="12.75" customHeight="1">
      <c r="A113" s="49">
        <v>135.0</v>
      </c>
      <c r="B113" s="49">
        <v>110.0</v>
      </c>
      <c r="C113" s="33">
        <v>62.0</v>
      </c>
      <c r="D113" s="34" t="s">
        <v>115</v>
      </c>
      <c r="E113" s="35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>
        <v>10.0</v>
      </c>
      <c r="S113" s="36">
        <v>8.0</v>
      </c>
      <c r="T113" s="36"/>
      <c r="U113" s="36">
        <v>8.0</v>
      </c>
      <c r="V113" s="36"/>
      <c r="W113" s="36">
        <v>8.0</v>
      </c>
      <c r="X113" s="36">
        <v>10.0</v>
      </c>
      <c r="Y113" s="36">
        <v>8.0</v>
      </c>
      <c r="Z113" s="50"/>
      <c r="AA113" s="39">
        <f t="shared" si="1"/>
        <v>6</v>
      </c>
      <c r="AB113" s="56">
        <f t="shared" si="2"/>
        <v>16.5</v>
      </c>
      <c r="AC113" s="71">
        <v>4.0</v>
      </c>
      <c r="AD113" s="71">
        <f>15+17+17+17</f>
        <v>66</v>
      </c>
      <c r="AE113" s="72">
        <f t="shared" si="3"/>
        <v>52</v>
      </c>
      <c r="AF113" s="57"/>
      <c r="AG113" s="58">
        <f t="shared" si="4"/>
        <v>52</v>
      </c>
      <c r="AH113" s="46">
        <f t="shared" si="5"/>
        <v>37.95223275</v>
      </c>
      <c r="AI113" s="47"/>
      <c r="AJ113" s="48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ht="12.75" customHeight="1">
      <c r="A114" s="49">
        <v>100.0</v>
      </c>
      <c r="B114" s="49">
        <v>111.0</v>
      </c>
      <c r="C114" s="33">
        <v>38.0</v>
      </c>
      <c r="D114" s="34" t="s">
        <v>135</v>
      </c>
      <c r="E114" s="35"/>
      <c r="F114" s="36"/>
      <c r="G114" s="36"/>
      <c r="H114" s="36"/>
      <c r="I114" s="36"/>
      <c r="J114" s="36"/>
      <c r="K114" s="36">
        <v>10.0</v>
      </c>
      <c r="L114" s="36">
        <v>10.0</v>
      </c>
      <c r="M114" s="36"/>
      <c r="N114" s="36">
        <v>10.0</v>
      </c>
      <c r="O114" s="36">
        <v>10.0</v>
      </c>
      <c r="P114" s="36"/>
      <c r="Q114" s="36">
        <v>10.0</v>
      </c>
      <c r="R114" s="36"/>
      <c r="S114" s="36"/>
      <c r="T114" s="36"/>
      <c r="U114" s="36"/>
      <c r="V114" s="36"/>
      <c r="W114" s="36"/>
      <c r="X114" s="36"/>
      <c r="Y114" s="36"/>
      <c r="Z114" s="50"/>
      <c r="AA114" s="39">
        <f t="shared" si="1"/>
        <v>5</v>
      </c>
      <c r="AB114" s="56">
        <f t="shared" si="2"/>
        <v>9.125</v>
      </c>
      <c r="AC114" s="71">
        <v>8.0</v>
      </c>
      <c r="AD114" s="71">
        <f>9+20+24+11+9</f>
        <v>73</v>
      </c>
      <c r="AE114" s="72">
        <f t="shared" si="3"/>
        <v>50</v>
      </c>
      <c r="AF114" s="57"/>
      <c r="AG114" s="58">
        <f t="shared" si="4"/>
        <v>50</v>
      </c>
      <c r="AH114" s="46">
        <f t="shared" si="5"/>
        <v>65.9864953</v>
      </c>
      <c r="AI114" s="60"/>
      <c r="AJ114" s="48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ht="12.75" customHeight="1">
      <c r="A115" s="32">
        <v>97.0</v>
      </c>
      <c r="B115" s="49">
        <v>112.0</v>
      </c>
      <c r="C115" s="33">
        <v>39.0</v>
      </c>
      <c r="D115" s="34" t="s">
        <v>136</v>
      </c>
      <c r="E115" s="35"/>
      <c r="F115" s="36"/>
      <c r="G115" s="36"/>
      <c r="H115" s="36"/>
      <c r="I115" s="36"/>
      <c r="J115" s="36"/>
      <c r="K115" s="36">
        <v>10.0</v>
      </c>
      <c r="L115" s="36">
        <v>10.0</v>
      </c>
      <c r="M115" s="36"/>
      <c r="N115" s="36">
        <v>10.0</v>
      </c>
      <c r="O115" s="36">
        <v>10.0</v>
      </c>
      <c r="P115" s="36"/>
      <c r="Q115" s="36">
        <v>10.0</v>
      </c>
      <c r="R115" s="36"/>
      <c r="S115" s="36"/>
      <c r="T115" s="36"/>
      <c r="U115" s="36"/>
      <c r="V115" s="36"/>
      <c r="W115" s="36"/>
      <c r="X115" s="36"/>
      <c r="Y115" s="36"/>
      <c r="Z115" s="50"/>
      <c r="AA115" s="39">
        <f t="shared" si="1"/>
        <v>5</v>
      </c>
      <c r="AB115" s="56">
        <f t="shared" si="2"/>
        <v>9</v>
      </c>
      <c r="AC115" s="71">
        <v>1.0</v>
      </c>
      <c r="AD115" s="71">
        <v>9.0</v>
      </c>
      <c r="AE115" s="72">
        <f t="shared" si="3"/>
        <v>50</v>
      </c>
      <c r="AF115" s="57"/>
      <c r="AG115" s="58">
        <f t="shared" si="4"/>
        <v>50</v>
      </c>
      <c r="AH115" s="46">
        <f t="shared" si="5"/>
        <v>66.9029744</v>
      </c>
      <c r="AI115" s="47"/>
      <c r="AJ115" s="48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ht="12.75" customHeight="1">
      <c r="A116" s="32">
        <v>113.0</v>
      </c>
      <c r="B116" s="32">
        <v>113.0</v>
      </c>
      <c r="C116" s="33">
        <v>119.0</v>
      </c>
      <c r="D116" s="34" t="s">
        <v>137</v>
      </c>
      <c r="E116" s="35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>
        <v>5.0</v>
      </c>
      <c r="V116" s="36">
        <v>10.0</v>
      </c>
      <c r="W116" s="36">
        <v>10.0</v>
      </c>
      <c r="X116" s="36">
        <v>10.0</v>
      </c>
      <c r="Y116" s="36"/>
      <c r="Z116" s="50"/>
      <c r="AA116" s="39">
        <f t="shared" si="1"/>
        <v>4</v>
      </c>
      <c r="AB116" s="56">
        <f t="shared" si="2"/>
        <v>11.75</v>
      </c>
      <c r="AC116" s="71">
        <v>4.0</v>
      </c>
      <c r="AD116" s="73">
        <f>12+22+13</f>
        <v>47</v>
      </c>
      <c r="AE116" s="72">
        <f t="shared" si="3"/>
        <v>35</v>
      </c>
      <c r="AF116" s="57">
        <v>15.0</v>
      </c>
      <c r="AG116" s="58">
        <f t="shared" si="4"/>
        <v>50</v>
      </c>
      <c r="AH116" s="46">
        <f t="shared" si="5"/>
        <v>51.24483146</v>
      </c>
      <c r="AI116" s="47"/>
      <c r="AJ116" s="48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ht="12.75" customHeight="1">
      <c r="A117" s="49">
        <v>125.0</v>
      </c>
      <c r="B117" s="49">
        <v>114.0</v>
      </c>
      <c r="C117" s="33">
        <v>120.0</v>
      </c>
      <c r="D117" s="34" t="s">
        <v>138</v>
      </c>
      <c r="E117" s="35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>
        <v>5.0</v>
      </c>
      <c r="V117" s="36">
        <v>10.0</v>
      </c>
      <c r="W117" s="36">
        <v>10.0</v>
      </c>
      <c r="X117" s="36">
        <v>10.0</v>
      </c>
      <c r="Y117" s="36"/>
      <c r="Z117" s="50"/>
      <c r="AA117" s="39">
        <f t="shared" si="1"/>
        <v>4</v>
      </c>
      <c r="AB117" s="56">
        <f t="shared" si="2"/>
        <v>13.2</v>
      </c>
      <c r="AC117" s="71">
        <v>5.0</v>
      </c>
      <c r="AD117" s="73">
        <f>15+14+13+13+11</f>
        <v>66</v>
      </c>
      <c r="AE117" s="72">
        <f t="shared" si="3"/>
        <v>35</v>
      </c>
      <c r="AF117" s="57">
        <v>15.0</v>
      </c>
      <c r="AG117" s="58">
        <f t="shared" si="4"/>
        <v>50</v>
      </c>
      <c r="AH117" s="46">
        <f t="shared" si="5"/>
        <v>45.61566437</v>
      </c>
      <c r="AI117" s="47"/>
      <c r="AJ117" s="48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ht="12.75" customHeight="1">
      <c r="A118" s="49">
        <v>122.0</v>
      </c>
      <c r="B118" s="49">
        <v>115.0</v>
      </c>
      <c r="C118" s="33">
        <v>93.0</v>
      </c>
      <c r="D118" s="34" t="s">
        <v>139</v>
      </c>
      <c r="E118" s="35"/>
      <c r="F118" s="36">
        <v>4.0</v>
      </c>
      <c r="G118" s="36">
        <v>10.0</v>
      </c>
      <c r="H118" s="36">
        <v>10.0</v>
      </c>
      <c r="I118" s="36"/>
      <c r="J118" s="36"/>
      <c r="K118" s="36">
        <v>10.0</v>
      </c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50"/>
      <c r="AA118" s="39">
        <f t="shared" si="1"/>
        <v>4</v>
      </c>
      <c r="AB118" s="56">
        <f t="shared" si="2"/>
        <v>12.8</v>
      </c>
      <c r="AC118" s="71">
        <v>5.0</v>
      </c>
      <c r="AD118" s="71">
        <f>13+14+12+13+12</f>
        <v>64</v>
      </c>
      <c r="AE118" s="72">
        <f t="shared" si="3"/>
        <v>34</v>
      </c>
      <c r="AF118" s="57">
        <v>15.0</v>
      </c>
      <c r="AG118" s="58">
        <f t="shared" si="4"/>
        <v>49</v>
      </c>
      <c r="AH118" s="46">
        <f t="shared" si="5"/>
        <v>46.1003308</v>
      </c>
      <c r="AI118" s="60"/>
      <c r="AJ118" s="48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ht="12.75" customHeight="1">
      <c r="A119" s="32">
        <v>118.0</v>
      </c>
      <c r="B119" s="49">
        <v>116.0</v>
      </c>
      <c r="C119" s="33">
        <v>106.0</v>
      </c>
      <c r="D119" s="34" t="s">
        <v>140</v>
      </c>
      <c r="E119" s="35"/>
      <c r="F119" s="36">
        <v>8.0</v>
      </c>
      <c r="G119" s="36">
        <v>7.0</v>
      </c>
      <c r="H119" s="36">
        <v>10.0</v>
      </c>
      <c r="I119" s="36">
        <v>4.0</v>
      </c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50">
        <v>5.0</v>
      </c>
      <c r="AA119" s="39">
        <f t="shared" si="1"/>
        <v>5</v>
      </c>
      <c r="AB119" s="56">
        <f t="shared" si="2"/>
        <v>12.25</v>
      </c>
      <c r="AC119" s="71">
        <v>4.0</v>
      </c>
      <c r="AD119" s="71">
        <v>49.0</v>
      </c>
      <c r="AE119" s="72">
        <f t="shared" si="3"/>
        <v>34</v>
      </c>
      <c r="AF119" s="57">
        <v>15.0</v>
      </c>
      <c r="AG119" s="58">
        <f t="shared" si="4"/>
        <v>49</v>
      </c>
      <c r="AH119" s="46">
        <f t="shared" si="5"/>
        <v>48.17014157</v>
      </c>
      <c r="AI119" s="47"/>
      <c r="AJ119" s="48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ht="12.75" customHeight="1">
      <c r="A120" s="32">
        <v>116.0</v>
      </c>
      <c r="B120" s="32">
        <v>117.0</v>
      </c>
      <c r="C120" s="33">
        <v>107.0</v>
      </c>
      <c r="D120" s="34" t="s">
        <v>141</v>
      </c>
      <c r="E120" s="35"/>
      <c r="F120" s="36">
        <v>3.0</v>
      </c>
      <c r="G120" s="36">
        <v>9.0</v>
      </c>
      <c r="H120" s="36">
        <v>8.0</v>
      </c>
      <c r="I120" s="36">
        <v>7.0</v>
      </c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50">
        <v>7.0</v>
      </c>
      <c r="AA120" s="39">
        <f t="shared" si="1"/>
        <v>5</v>
      </c>
      <c r="AB120" s="56">
        <f t="shared" si="2"/>
        <v>12</v>
      </c>
      <c r="AC120" s="71">
        <v>4.0</v>
      </c>
      <c r="AD120" s="71">
        <v>48.0</v>
      </c>
      <c r="AE120" s="72">
        <f t="shared" si="3"/>
        <v>34</v>
      </c>
      <c r="AF120" s="57">
        <v>15.0</v>
      </c>
      <c r="AG120" s="58">
        <f t="shared" si="4"/>
        <v>49</v>
      </c>
      <c r="AH120" s="46">
        <f t="shared" si="5"/>
        <v>49.17368619</v>
      </c>
      <c r="AI120" s="47"/>
      <c r="AJ120" s="48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ht="12.75" customHeight="1">
      <c r="A121" s="49">
        <v>117.0</v>
      </c>
      <c r="B121" s="49">
        <v>118.0</v>
      </c>
      <c r="C121" s="33">
        <v>103.0</v>
      </c>
      <c r="D121" s="34" t="s">
        <v>142</v>
      </c>
      <c r="E121" s="35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>
        <v>9.5</v>
      </c>
      <c r="R121" s="36">
        <v>7.0</v>
      </c>
      <c r="S121" s="36">
        <v>7.0</v>
      </c>
      <c r="T121" s="36"/>
      <c r="U121" s="36"/>
      <c r="V121" s="36"/>
      <c r="W121" s="36"/>
      <c r="X121" s="36">
        <v>10.0</v>
      </c>
      <c r="Y121" s="36"/>
      <c r="Z121" s="50"/>
      <c r="AA121" s="39">
        <f t="shared" si="1"/>
        <v>4</v>
      </c>
      <c r="AB121" s="56">
        <f t="shared" si="2"/>
        <v>12</v>
      </c>
      <c r="AC121" s="71">
        <v>4.0</v>
      </c>
      <c r="AD121" s="73">
        <f>72-24</f>
        <v>48</v>
      </c>
      <c r="AE121" s="72">
        <f t="shared" si="3"/>
        <v>33.5</v>
      </c>
      <c r="AF121" s="57">
        <v>15.0</v>
      </c>
      <c r="AG121" s="58">
        <f t="shared" si="4"/>
        <v>48.5</v>
      </c>
      <c r="AH121" s="46">
        <f t="shared" si="5"/>
        <v>48.67191388</v>
      </c>
      <c r="AI121" s="47"/>
      <c r="AJ121" s="48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ht="12.75" customHeight="1">
      <c r="A122" s="49">
        <v>120.0</v>
      </c>
      <c r="B122" s="49">
        <v>119.0</v>
      </c>
      <c r="C122" s="33">
        <v>67.0</v>
      </c>
      <c r="D122" s="34" t="s">
        <v>143</v>
      </c>
      <c r="E122" s="35"/>
      <c r="F122" s="36"/>
      <c r="G122" s="36">
        <v>8.0</v>
      </c>
      <c r="H122" s="36">
        <v>9.0</v>
      </c>
      <c r="I122" s="36">
        <v>8.0</v>
      </c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50">
        <v>8.0</v>
      </c>
      <c r="AA122" s="39">
        <f t="shared" si="1"/>
        <v>4</v>
      </c>
      <c r="AB122" s="56">
        <f t="shared" si="2"/>
        <v>12.33333333</v>
      </c>
      <c r="AC122" s="71">
        <v>6.0</v>
      </c>
      <c r="AD122" s="73">
        <f>13+13+12+12+12+12</f>
        <v>74</v>
      </c>
      <c r="AE122" s="72">
        <f t="shared" si="3"/>
        <v>33</v>
      </c>
      <c r="AF122" s="57">
        <v>15.0</v>
      </c>
      <c r="AG122" s="58">
        <f t="shared" si="4"/>
        <v>48</v>
      </c>
      <c r="AH122" s="46">
        <f t="shared" si="5"/>
        <v>46.86824585</v>
      </c>
      <c r="AI122" s="47"/>
      <c r="AJ122" s="48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ht="12.75" customHeight="1">
      <c r="A123" s="32">
        <v>126.0</v>
      </c>
      <c r="B123" s="49">
        <v>120.0</v>
      </c>
      <c r="C123" s="33">
        <v>65.0</v>
      </c>
      <c r="D123" s="34" t="s">
        <v>144</v>
      </c>
      <c r="E123" s="35"/>
      <c r="F123" s="36"/>
      <c r="G123" s="36"/>
      <c r="H123" s="36"/>
      <c r="I123" s="36"/>
      <c r="J123" s="36"/>
      <c r="K123" s="36"/>
      <c r="L123" s="36"/>
      <c r="M123" s="36"/>
      <c r="N123" s="36">
        <v>10.0</v>
      </c>
      <c r="O123" s="36">
        <v>10.0</v>
      </c>
      <c r="P123" s="36"/>
      <c r="Q123" s="36">
        <v>10.0</v>
      </c>
      <c r="R123" s="36">
        <v>9.0</v>
      </c>
      <c r="S123" s="36">
        <v>8.0</v>
      </c>
      <c r="T123" s="36"/>
      <c r="U123" s="36"/>
      <c r="V123" s="36"/>
      <c r="W123" s="36"/>
      <c r="X123" s="36"/>
      <c r="Y123" s="36"/>
      <c r="Z123" s="50"/>
      <c r="AA123" s="39">
        <f t="shared" si="1"/>
        <v>5</v>
      </c>
      <c r="AB123" s="56">
        <f t="shared" si="2"/>
        <v>13</v>
      </c>
      <c r="AC123" s="71">
        <v>5.0</v>
      </c>
      <c r="AD123" s="71">
        <v>65.0</v>
      </c>
      <c r="AE123" s="72">
        <f t="shared" si="3"/>
        <v>47</v>
      </c>
      <c r="AF123" s="57"/>
      <c r="AG123" s="58">
        <f t="shared" si="4"/>
        <v>47</v>
      </c>
      <c r="AH123" s="46">
        <f t="shared" si="5"/>
        <v>43.53839719</v>
      </c>
      <c r="AI123" s="60"/>
      <c r="AJ123" s="55" t="s">
        <v>40</v>
      </c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ht="12.75" customHeight="1">
      <c r="A124" s="32">
        <v>128.0</v>
      </c>
      <c r="B124" s="32">
        <v>121.0</v>
      </c>
      <c r="C124" s="33">
        <v>46.0</v>
      </c>
      <c r="D124" s="34" t="s">
        <v>145</v>
      </c>
      <c r="E124" s="35"/>
      <c r="F124" s="36">
        <v>6.0</v>
      </c>
      <c r="G124" s="36"/>
      <c r="H124" s="36"/>
      <c r="I124" s="36"/>
      <c r="J124" s="36"/>
      <c r="K124" s="36">
        <v>10.0</v>
      </c>
      <c r="L124" s="36"/>
      <c r="M124" s="36"/>
      <c r="N124" s="36">
        <v>10.0</v>
      </c>
      <c r="O124" s="36">
        <v>10.0</v>
      </c>
      <c r="P124" s="36"/>
      <c r="Q124" s="36"/>
      <c r="R124" s="36"/>
      <c r="S124" s="36"/>
      <c r="T124" s="36"/>
      <c r="U124" s="36"/>
      <c r="V124" s="36"/>
      <c r="W124" s="36"/>
      <c r="X124" s="36"/>
      <c r="Y124" s="36">
        <v>10.0</v>
      </c>
      <c r="Z124" s="50"/>
      <c r="AA124" s="39">
        <f t="shared" si="1"/>
        <v>5</v>
      </c>
      <c r="AB124" s="56">
        <f t="shared" si="2"/>
        <v>13.25</v>
      </c>
      <c r="AC124" s="71">
        <v>4.0</v>
      </c>
      <c r="AD124" s="71">
        <v>53.0</v>
      </c>
      <c r="AE124" s="72">
        <f t="shared" si="3"/>
        <v>46</v>
      </c>
      <c r="AF124" s="57"/>
      <c r="AG124" s="58">
        <f t="shared" si="4"/>
        <v>46</v>
      </c>
      <c r="AH124" s="46">
        <f t="shared" si="5"/>
        <v>41.8080474</v>
      </c>
      <c r="AI124" s="47"/>
      <c r="AJ124" s="48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ht="12.75" customHeight="1">
      <c r="A125" s="49">
        <v>98.0</v>
      </c>
      <c r="B125" s="49">
        <v>122.0</v>
      </c>
      <c r="C125" s="33">
        <v>115.0</v>
      </c>
      <c r="D125" s="34" t="s">
        <v>146</v>
      </c>
      <c r="E125" s="35"/>
      <c r="F125" s="36"/>
      <c r="G125" s="36"/>
      <c r="H125" s="36"/>
      <c r="I125" s="36"/>
      <c r="J125" s="36"/>
      <c r="K125" s="36"/>
      <c r="L125" s="36">
        <v>10.0</v>
      </c>
      <c r="M125" s="36"/>
      <c r="N125" s="36"/>
      <c r="O125" s="36">
        <v>9.5</v>
      </c>
      <c r="P125" s="36"/>
      <c r="Q125" s="36">
        <v>9.0</v>
      </c>
      <c r="R125" s="36"/>
      <c r="S125" s="36"/>
      <c r="T125" s="36"/>
      <c r="U125" s="36"/>
      <c r="V125" s="36"/>
      <c r="W125" s="36"/>
      <c r="X125" s="36">
        <v>10.0</v>
      </c>
      <c r="Y125" s="36"/>
      <c r="Z125" s="50">
        <v>7.0</v>
      </c>
      <c r="AA125" s="39">
        <f t="shared" si="1"/>
        <v>5</v>
      </c>
      <c r="AB125" s="56">
        <f t="shared" si="2"/>
        <v>8.2</v>
      </c>
      <c r="AC125" s="71">
        <v>5.0</v>
      </c>
      <c r="AD125" s="73">
        <f>9+32</f>
        <v>41</v>
      </c>
      <c r="AE125" s="72">
        <f t="shared" si="3"/>
        <v>45.5</v>
      </c>
      <c r="AF125" s="57"/>
      <c r="AG125" s="58">
        <f t="shared" si="4"/>
        <v>45.5</v>
      </c>
      <c r="AH125" s="46">
        <f t="shared" si="5"/>
        <v>66.82138541</v>
      </c>
      <c r="AI125" s="47"/>
      <c r="AJ125" s="48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ht="12.75" customHeight="1">
      <c r="A126" s="49">
        <v>131.0</v>
      </c>
      <c r="B126" s="49">
        <v>123.0</v>
      </c>
      <c r="C126" s="33">
        <v>138.0</v>
      </c>
      <c r="D126" s="34" t="s">
        <v>147</v>
      </c>
      <c r="E126" s="35"/>
      <c r="F126" s="36">
        <v>5.5</v>
      </c>
      <c r="G126" s="36">
        <v>7.0</v>
      </c>
      <c r="H126" s="36">
        <v>10.0</v>
      </c>
      <c r="I126" s="36">
        <v>9.0</v>
      </c>
      <c r="J126" s="36">
        <v>8.0</v>
      </c>
      <c r="K126" s="36"/>
      <c r="L126" s="36"/>
      <c r="M126" s="36"/>
      <c r="N126" s="36"/>
      <c r="O126" s="36"/>
      <c r="P126" s="36"/>
      <c r="Q126" s="36"/>
      <c r="R126" s="36"/>
      <c r="S126" s="59"/>
      <c r="T126" s="36"/>
      <c r="U126" s="36"/>
      <c r="V126" s="36"/>
      <c r="W126" s="36"/>
      <c r="X126" s="36"/>
      <c r="Y126" s="36"/>
      <c r="Z126" s="50">
        <v>6.0</v>
      </c>
      <c r="AA126" s="39">
        <f t="shared" si="1"/>
        <v>6</v>
      </c>
      <c r="AB126" s="56">
        <f t="shared" si="2"/>
        <v>14</v>
      </c>
      <c r="AC126" s="71">
        <v>5.0</v>
      </c>
      <c r="AD126" s="71">
        <v>70.0</v>
      </c>
      <c r="AE126" s="72">
        <f t="shared" si="3"/>
        <v>45.5</v>
      </c>
      <c r="AF126" s="57"/>
      <c r="AG126" s="58">
        <f t="shared" si="4"/>
        <v>45.5</v>
      </c>
      <c r="AH126" s="46">
        <f t="shared" si="5"/>
        <v>39.13824003</v>
      </c>
      <c r="AI126" s="60"/>
      <c r="AJ126" s="48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ht="12.75" customHeight="1">
      <c r="A127" s="32">
        <v>114.0</v>
      </c>
      <c r="B127" s="49">
        <v>124.0</v>
      </c>
      <c r="C127" s="33">
        <v>91.0</v>
      </c>
      <c r="D127" s="34" t="s">
        <v>148</v>
      </c>
      <c r="E127" s="35"/>
      <c r="F127" s="36">
        <v>5.0</v>
      </c>
      <c r="G127" s="36">
        <v>6.0</v>
      </c>
      <c r="H127" s="36">
        <v>9.0</v>
      </c>
      <c r="I127" s="36"/>
      <c r="J127" s="36"/>
      <c r="K127" s="36">
        <v>10.0</v>
      </c>
      <c r="L127" s="36"/>
      <c r="M127" s="36"/>
      <c r="N127" s="36"/>
      <c r="O127" s="36"/>
      <c r="P127" s="36"/>
      <c r="Q127" s="36"/>
      <c r="R127" s="36"/>
      <c r="S127" s="59"/>
      <c r="T127" s="36"/>
      <c r="U127" s="36"/>
      <c r="V127" s="36"/>
      <c r="W127" s="36"/>
      <c r="X127" s="36"/>
      <c r="Y127" s="36"/>
      <c r="Z127" s="50"/>
      <c r="AA127" s="39">
        <f t="shared" si="1"/>
        <v>4</v>
      </c>
      <c r="AB127" s="56">
        <f t="shared" si="2"/>
        <v>10.75</v>
      </c>
      <c r="AC127" s="71">
        <v>4.0</v>
      </c>
      <c r="AD127" s="73">
        <f>20+12+11</f>
        <v>43</v>
      </c>
      <c r="AE127" s="72">
        <f t="shared" si="3"/>
        <v>30</v>
      </c>
      <c r="AF127" s="57">
        <v>15.0</v>
      </c>
      <c r="AG127" s="58">
        <f t="shared" si="4"/>
        <v>45</v>
      </c>
      <c r="AH127" s="46">
        <f t="shared" si="5"/>
        <v>50.41061327</v>
      </c>
      <c r="AI127" s="47"/>
      <c r="AJ127" s="48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ht="12.75" customHeight="1">
      <c r="A128" s="32">
        <v>115.0</v>
      </c>
      <c r="B128" s="32">
        <v>125.0</v>
      </c>
      <c r="C128" s="33">
        <v>92.0</v>
      </c>
      <c r="D128" s="34" t="s">
        <v>149</v>
      </c>
      <c r="E128" s="35"/>
      <c r="F128" s="36">
        <v>2.0</v>
      </c>
      <c r="G128" s="36">
        <v>8.0</v>
      </c>
      <c r="H128" s="36">
        <v>10.0</v>
      </c>
      <c r="I128" s="36"/>
      <c r="J128" s="36"/>
      <c r="K128" s="36">
        <v>10.0</v>
      </c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50"/>
      <c r="AA128" s="39">
        <f t="shared" si="1"/>
        <v>4</v>
      </c>
      <c r="AB128" s="56">
        <f t="shared" si="2"/>
        <v>10.75</v>
      </c>
      <c r="AC128" s="71">
        <v>4.0</v>
      </c>
      <c r="AD128" s="71">
        <v>43.0</v>
      </c>
      <c r="AE128" s="72">
        <f t="shared" si="3"/>
        <v>30</v>
      </c>
      <c r="AF128" s="57">
        <v>15.0</v>
      </c>
      <c r="AG128" s="58">
        <f t="shared" si="4"/>
        <v>45</v>
      </c>
      <c r="AH128" s="46">
        <f t="shared" si="5"/>
        <v>50.41061327</v>
      </c>
      <c r="AI128" s="47"/>
      <c r="AJ128" s="48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ht="12.75" customHeight="1">
      <c r="A129" s="49">
        <v>92.0</v>
      </c>
      <c r="B129" s="32">
        <v>126.0</v>
      </c>
      <c r="C129" s="33">
        <v>116.0</v>
      </c>
      <c r="D129" s="34" t="s">
        <v>150</v>
      </c>
      <c r="E129" s="35"/>
      <c r="F129" s="36"/>
      <c r="G129" s="36"/>
      <c r="H129" s="36"/>
      <c r="I129" s="36"/>
      <c r="J129" s="36"/>
      <c r="K129" s="36"/>
      <c r="L129" s="36">
        <v>10.0</v>
      </c>
      <c r="M129" s="36"/>
      <c r="N129" s="36"/>
      <c r="O129" s="36">
        <v>9.5</v>
      </c>
      <c r="P129" s="36"/>
      <c r="Q129" s="36">
        <v>8.0</v>
      </c>
      <c r="R129" s="36"/>
      <c r="S129" s="36"/>
      <c r="T129" s="36"/>
      <c r="U129" s="36"/>
      <c r="V129" s="36"/>
      <c r="W129" s="36"/>
      <c r="X129" s="36">
        <v>10.0</v>
      </c>
      <c r="Y129" s="36"/>
      <c r="Z129" s="50">
        <v>7.0</v>
      </c>
      <c r="AA129" s="39">
        <f t="shared" si="1"/>
        <v>5</v>
      </c>
      <c r="AB129" s="56">
        <f t="shared" si="2"/>
        <v>7.5</v>
      </c>
      <c r="AC129" s="71">
        <v>6.0</v>
      </c>
      <c r="AD129" s="71">
        <v>45.0</v>
      </c>
      <c r="AE129" s="72">
        <f t="shared" si="3"/>
        <v>44.5</v>
      </c>
      <c r="AF129" s="57"/>
      <c r="AG129" s="58">
        <f t="shared" si="4"/>
        <v>44.5</v>
      </c>
      <c r="AH129" s="46">
        <f t="shared" si="5"/>
        <v>71.45237666</v>
      </c>
      <c r="AI129" s="47"/>
      <c r="AJ129" s="48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ht="12.75" customHeight="1">
      <c r="A130" s="49">
        <v>95.0</v>
      </c>
      <c r="B130" s="49">
        <v>127.0</v>
      </c>
      <c r="C130" s="33">
        <v>4.0</v>
      </c>
      <c r="D130" s="34" t="s">
        <v>151</v>
      </c>
      <c r="E130" s="35"/>
      <c r="F130" s="36"/>
      <c r="G130" s="36"/>
      <c r="H130" s="36"/>
      <c r="I130" s="36"/>
      <c r="J130" s="36"/>
      <c r="K130" s="36"/>
      <c r="L130" s="36">
        <v>5.0</v>
      </c>
      <c r="M130" s="36"/>
      <c r="N130" s="36"/>
      <c r="O130" s="36">
        <v>10.0</v>
      </c>
      <c r="P130" s="36"/>
      <c r="Q130" s="36">
        <v>10.0</v>
      </c>
      <c r="R130" s="36"/>
      <c r="S130" s="36"/>
      <c r="T130" s="36"/>
      <c r="U130" s="36"/>
      <c r="V130" s="36"/>
      <c r="W130" s="36"/>
      <c r="X130" s="36"/>
      <c r="Y130" s="36"/>
      <c r="Z130" s="50"/>
      <c r="AA130" s="39">
        <f t="shared" si="1"/>
        <v>3</v>
      </c>
      <c r="AB130" s="56">
        <f t="shared" si="2"/>
        <v>7</v>
      </c>
      <c r="AC130" s="71">
        <v>5.0</v>
      </c>
      <c r="AD130" s="71">
        <f>7+7+7+7+7</f>
        <v>35</v>
      </c>
      <c r="AE130" s="72">
        <f t="shared" si="3"/>
        <v>25</v>
      </c>
      <c r="AF130" s="57">
        <v>15.0</v>
      </c>
      <c r="AG130" s="58">
        <f t="shared" si="4"/>
        <v>40</v>
      </c>
      <c r="AH130" s="46">
        <f t="shared" si="5"/>
        <v>68.81448796</v>
      </c>
      <c r="AI130" s="60"/>
      <c r="AJ130" s="48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ht="12.75" customHeight="1">
      <c r="A131" s="32">
        <v>90.0</v>
      </c>
      <c r="B131" s="49">
        <v>128.0</v>
      </c>
      <c r="C131" s="33">
        <v>5.0</v>
      </c>
      <c r="D131" s="34" t="s">
        <v>152</v>
      </c>
      <c r="E131" s="35"/>
      <c r="F131" s="36"/>
      <c r="G131" s="36"/>
      <c r="H131" s="36"/>
      <c r="I131" s="36"/>
      <c r="J131" s="36"/>
      <c r="K131" s="36"/>
      <c r="L131" s="36">
        <v>5.0</v>
      </c>
      <c r="M131" s="36"/>
      <c r="N131" s="36"/>
      <c r="O131" s="36">
        <v>10.0</v>
      </c>
      <c r="P131" s="36"/>
      <c r="Q131" s="36">
        <v>10.0</v>
      </c>
      <c r="R131" s="36"/>
      <c r="S131" s="36"/>
      <c r="T131" s="36"/>
      <c r="U131" s="36"/>
      <c r="V131" s="36"/>
      <c r="W131" s="36"/>
      <c r="X131" s="36"/>
      <c r="Y131" s="36"/>
      <c r="Z131" s="50"/>
      <c r="AA131" s="39">
        <f t="shared" si="1"/>
        <v>3</v>
      </c>
      <c r="AB131" s="56">
        <f t="shared" si="2"/>
        <v>6.2</v>
      </c>
      <c r="AC131" s="71">
        <v>5.0</v>
      </c>
      <c r="AD131" s="73">
        <f>24+7</f>
        <v>31</v>
      </c>
      <c r="AE131" s="72">
        <f t="shared" si="3"/>
        <v>25</v>
      </c>
      <c r="AF131" s="57">
        <v>15.0</v>
      </c>
      <c r="AG131" s="58">
        <f t="shared" si="4"/>
        <v>40</v>
      </c>
      <c r="AH131" s="46">
        <f t="shared" si="5"/>
        <v>77.69377673</v>
      </c>
      <c r="AI131" s="47"/>
      <c r="AJ131" s="48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ht="12.75" customHeight="1">
      <c r="A132" s="32">
        <v>139.0</v>
      </c>
      <c r="B132" s="49">
        <v>129.0</v>
      </c>
      <c r="C132" s="33">
        <v>136.0</v>
      </c>
      <c r="D132" s="34" t="s">
        <v>153</v>
      </c>
      <c r="E132" s="35"/>
      <c r="F132" s="36">
        <v>8.0</v>
      </c>
      <c r="G132" s="36">
        <v>8.0</v>
      </c>
      <c r="H132" s="36">
        <v>9.0</v>
      </c>
      <c r="I132" s="36">
        <v>6.0</v>
      </c>
      <c r="J132" s="36"/>
      <c r="K132" s="36"/>
      <c r="L132" s="36"/>
      <c r="M132" s="36"/>
      <c r="N132" s="36"/>
      <c r="O132" s="36"/>
      <c r="P132" s="36"/>
      <c r="Q132" s="36"/>
      <c r="R132" s="36"/>
      <c r="S132" s="59"/>
      <c r="T132" s="36"/>
      <c r="U132" s="36"/>
      <c r="V132" s="36"/>
      <c r="W132" s="36"/>
      <c r="X132" s="36"/>
      <c r="Y132" s="36"/>
      <c r="Z132" s="50">
        <v>8.0</v>
      </c>
      <c r="AA132" s="39">
        <f t="shared" si="1"/>
        <v>5</v>
      </c>
      <c r="AB132" s="56">
        <f t="shared" si="2"/>
        <v>15.25</v>
      </c>
      <c r="AC132" s="71">
        <v>4.0</v>
      </c>
      <c r="AD132" s="73">
        <f>15+15+15+16</f>
        <v>61</v>
      </c>
      <c r="AE132" s="72">
        <f t="shared" si="3"/>
        <v>39</v>
      </c>
      <c r="AF132" s="57"/>
      <c r="AG132" s="58">
        <f t="shared" si="4"/>
        <v>39</v>
      </c>
      <c r="AH132" s="46">
        <f t="shared" si="5"/>
        <v>30.79730363</v>
      </c>
      <c r="AI132" s="60"/>
      <c r="AJ132" s="48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ht="12.75" customHeight="1">
      <c r="A133" s="49">
        <v>124.0</v>
      </c>
      <c r="B133" s="32">
        <v>130.0</v>
      </c>
      <c r="C133" s="33">
        <v>42.0</v>
      </c>
      <c r="D133" s="34" t="s">
        <v>154</v>
      </c>
      <c r="E133" s="35"/>
      <c r="F133" s="36"/>
      <c r="G133" s="36"/>
      <c r="H133" s="36"/>
      <c r="I133" s="36"/>
      <c r="J133" s="36"/>
      <c r="K133" s="36"/>
      <c r="L133" s="36"/>
      <c r="M133" s="36"/>
      <c r="N133" s="36">
        <v>10.0</v>
      </c>
      <c r="O133" s="36">
        <v>10.0</v>
      </c>
      <c r="P133" s="36"/>
      <c r="Q133" s="36">
        <v>9.0</v>
      </c>
      <c r="R133" s="36"/>
      <c r="S133" s="36"/>
      <c r="T133" s="36">
        <v>9.0</v>
      </c>
      <c r="U133" s="36"/>
      <c r="V133" s="36"/>
      <c r="W133" s="36"/>
      <c r="X133" s="36"/>
      <c r="Y133" s="36"/>
      <c r="Z133" s="50"/>
      <c r="AA133" s="39">
        <f t="shared" si="1"/>
        <v>4</v>
      </c>
      <c r="AB133" s="56">
        <f t="shared" si="2"/>
        <v>10</v>
      </c>
      <c r="AC133" s="71">
        <v>4.0</v>
      </c>
      <c r="AD133" s="71">
        <v>40.0</v>
      </c>
      <c r="AE133" s="72">
        <f t="shared" si="3"/>
        <v>38</v>
      </c>
      <c r="AF133" s="57"/>
      <c r="AG133" s="58">
        <f t="shared" si="4"/>
        <v>38</v>
      </c>
      <c r="AH133" s="46">
        <f t="shared" si="5"/>
        <v>45.76163449</v>
      </c>
      <c r="AI133" s="47"/>
      <c r="AJ133" s="48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ht="12.75" customHeight="1">
      <c r="A134" s="49">
        <v>136.0</v>
      </c>
      <c r="B134" s="49">
        <v>131.0</v>
      </c>
      <c r="C134" s="33">
        <v>10.0</v>
      </c>
      <c r="D134" s="34" t="s">
        <v>155</v>
      </c>
      <c r="E134" s="35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>
        <v>8.0</v>
      </c>
      <c r="W134" s="36">
        <v>7.0</v>
      </c>
      <c r="X134" s="36">
        <v>7.0</v>
      </c>
      <c r="Y134" s="36">
        <v>10.0</v>
      </c>
      <c r="Z134" s="50">
        <v>5.0</v>
      </c>
      <c r="AA134" s="39">
        <f t="shared" si="1"/>
        <v>5</v>
      </c>
      <c r="AB134" s="56">
        <f t="shared" si="2"/>
        <v>12</v>
      </c>
      <c r="AC134" s="71">
        <v>5.0</v>
      </c>
      <c r="AD134" s="71">
        <v>60.0</v>
      </c>
      <c r="AE134" s="72">
        <f t="shared" si="3"/>
        <v>37</v>
      </c>
      <c r="AF134" s="57"/>
      <c r="AG134" s="58">
        <f t="shared" si="4"/>
        <v>37</v>
      </c>
      <c r="AH134" s="46">
        <f t="shared" si="5"/>
        <v>37.13115079</v>
      </c>
      <c r="AI134" s="60"/>
      <c r="AJ134" s="48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ht="12.75" customHeight="1">
      <c r="A135" s="32">
        <v>127.0</v>
      </c>
      <c r="B135" s="49">
        <v>132.0</v>
      </c>
      <c r="C135" s="33">
        <v>98.0</v>
      </c>
      <c r="D135" s="34" t="s">
        <v>156</v>
      </c>
      <c r="E135" s="35"/>
      <c r="F135" s="36">
        <v>2.0</v>
      </c>
      <c r="G135" s="36">
        <v>7.0</v>
      </c>
      <c r="H135" s="36">
        <v>9.0</v>
      </c>
      <c r="I135" s="36"/>
      <c r="J135" s="36">
        <v>10.0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50">
        <v>7.0</v>
      </c>
      <c r="AA135" s="39">
        <f t="shared" si="1"/>
        <v>5</v>
      </c>
      <c r="AB135" s="56">
        <f t="shared" si="2"/>
        <v>9.75</v>
      </c>
      <c r="AC135" s="71">
        <v>8.0</v>
      </c>
      <c r="AD135" s="73">
        <f>16+9+8+11+9+9+8+8</f>
        <v>78</v>
      </c>
      <c r="AE135" s="72">
        <f t="shared" si="3"/>
        <v>35</v>
      </c>
      <c r="AF135" s="57"/>
      <c r="AG135" s="58">
        <f t="shared" si="4"/>
        <v>35</v>
      </c>
      <c r="AH135" s="46">
        <f t="shared" si="5"/>
        <v>43.22961423</v>
      </c>
      <c r="AI135" s="47"/>
      <c r="AJ135" s="48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ht="12.75" customHeight="1">
      <c r="A136" s="32">
        <v>130.0</v>
      </c>
      <c r="B136" s="49">
        <v>133.0</v>
      </c>
      <c r="C136" s="33">
        <v>51.0</v>
      </c>
      <c r="D136" s="34" t="s">
        <v>121</v>
      </c>
      <c r="E136" s="35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>
        <v>8.0</v>
      </c>
      <c r="X136" s="36">
        <v>10.0</v>
      </c>
      <c r="Y136" s="36"/>
      <c r="Z136" s="50"/>
      <c r="AA136" s="39">
        <f t="shared" si="1"/>
        <v>2</v>
      </c>
      <c r="AB136" s="56">
        <f t="shared" si="2"/>
        <v>9.714285714</v>
      </c>
      <c r="AC136" s="71">
        <v>7.0</v>
      </c>
      <c r="AD136" s="71">
        <v>68.0</v>
      </c>
      <c r="AE136" s="72">
        <f t="shared" si="3"/>
        <v>18</v>
      </c>
      <c r="AF136" s="57">
        <v>15.0</v>
      </c>
      <c r="AG136" s="58">
        <f t="shared" si="4"/>
        <v>33</v>
      </c>
      <c r="AH136" s="46">
        <f t="shared" si="5"/>
        <v>40.90920111</v>
      </c>
      <c r="AI136" s="47"/>
      <c r="AJ136" s="48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ht="12.75" customHeight="1">
      <c r="A137" s="49">
        <v>129.0</v>
      </c>
      <c r="B137" s="32">
        <v>134.0</v>
      </c>
      <c r="C137" s="33">
        <v>52.0</v>
      </c>
      <c r="D137" s="34" t="s">
        <v>121</v>
      </c>
      <c r="E137" s="35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>
        <v>8.0</v>
      </c>
      <c r="X137" s="36">
        <v>10.0</v>
      </c>
      <c r="Y137" s="36"/>
      <c r="Z137" s="50"/>
      <c r="AA137" s="39">
        <f t="shared" si="1"/>
        <v>2</v>
      </c>
      <c r="AB137" s="56">
        <f t="shared" si="2"/>
        <v>9.666666667</v>
      </c>
      <c r="AC137" s="71">
        <v>6.0</v>
      </c>
      <c r="AD137" s="73">
        <f>49+9</f>
        <v>58</v>
      </c>
      <c r="AE137" s="72">
        <f t="shared" si="3"/>
        <v>18</v>
      </c>
      <c r="AF137" s="57">
        <v>15.0</v>
      </c>
      <c r="AG137" s="58">
        <f t="shared" si="4"/>
        <v>33</v>
      </c>
      <c r="AH137" s="46">
        <f t="shared" si="5"/>
        <v>41.11072427</v>
      </c>
      <c r="AI137" s="47"/>
      <c r="AJ137" s="48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ht="12.75" customHeight="1">
      <c r="A138" s="49">
        <v>142.0</v>
      </c>
      <c r="B138" s="49">
        <v>135.0</v>
      </c>
      <c r="C138" s="33">
        <v>144.0</v>
      </c>
      <c r="D138" s="34" t="s">
        <v>157</v>
      </c>
      <c r="E138" s="35"/>
      <c r="F138" s="36"/>
      <c r="G138" s="36"/>
      <c r="H138" s="36"/>
      <c r="I138" s="36"/>
      <c r="J138" s="36"/>
      <c r="K138" s="36">
        <v>10.0</v>
      </c>
      <c r="L138" s="36">
        <v>10.0</v>
      </c>
      <c r="M138" s="36"/>
      <c r="N138" s="36"/>
      <c r="O138" s="36">
        <v>10.0</v>
      </c>
      <c r="P138" s="36"/>
      <c r="Q138" s="36"/>
      <c r="R138" s="36"/>
      <c r="S138" s="59"/>
      <c r="T138" s="36"/>
      <c r="U138" s="36"/>
      <c r="V138" s="36"/>
      <c r="W138" s="36"/>
      <c r="X138" s="36"/>
      <c r="Y138" s="36"/>
      <c r="Z138" s="50"/>
      <c r="AA138" s="39">
        <f t="shared" si="1"/>
        <v>3</v>
      </c>
      <c r="AB138" s="56">
        <f t="shared" si="2"/>
        <v>15</v>
      </c>
      <c r="AC138" s="71">
        <v>5.0</v>
      </c>
      <c r="AD138" s="71">
        <v>75.0</v>
      </c>
      <c r="AE138" s="72">
        <f t="shared" si="3"/>
        <v>30</v>
      </c>
      <c r="AF138" s="57"/>
      <c r="AG138" s="58">
        <f t="shared" si="4"/>
        <v>30</v>
      </c>
      <c r="AH138" s="46">
        <f t="shared" si="5"/>
        <v>24.08507079</v>
      </c>
      <c r="AI138" s="60"/>
      <c r="AJ138" s="55" t="s">
        <v>40</v>
      </c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ht="12.75" customHeight="1">
      <c r="A139" s="32">
        <v>140.0</v>
      </c>
      <c r="B139" s="49">
        <v>136.0</v>
      </c>
      <c r="C139" s="33">
        <v>89.0</v>
      </c>
      <c r="D139" s="34" t="s">
        <v>158</v>
      </c>
      <c r="E139" s="35"/>
      <c r="F139" s="36"/>
      <c r="G139" s="36"/>
      <c r="H139" s="36"/>
      <c r="I139" s="36"/>
      <c r="J139" s="36"/>
      <c r="K139" s="36">
        <v>10.0</v>
      </c>
      <c r="L139" s="36">
        <v>10.0</v>
      </c>
      <c r="M139" s="36"/>
      <c r="N139" s="36">
        <v>10.0</v>
      </c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50"/>
      <c r="AA139" s="39">
        <f t="shared" si="1"/>
        <v>3</v>
      </c>
      <c r="AB139" s="56">
        <f t="shared" si="2"/>
        <v>12</v>
      </c>
      <c r="AC139" s="71">
        <v>5.0</v>
      </c>
      <c r="AD139" s="73">
        <f>12+11+12+13+12</f>
        <v>60</v>
      </c>
      <c r="AE139" s="72">
        <f t="shared" si="3"/>
        <v>30</v>
      </c>
      <c r="AF139" s="57"/>
      <c r="AG139" s="58">
        <f t="shared" si="4"/>
        <v>30</v>
      </c>
      <c r="AH139" s="46">
        <f t="shared" si="5"/>
        <v>30.10633848</v>
      </c>
      <c r="AI139" s="47"/>
      <c r="AJ139" s="48"/>
      <c r="AK139" s="3"/>
      <c r="AL139" s="3"/>
      <c r="AM139" s="77" t="str">
        <f>+AE284</f>
        <v/>
      </c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ht="12.75" customHeight="1">
      <c r="A140" s="32">
        <v>134.0</v>
      </c>
      <c r="B140" s="49">
        <v>137.0</v>
      </c>
      <c r="C140" s="33">
        <v>153.0</v>
      </c>
      <c r="D140" s="34" t="s">
        <v>159</v>
      </c>
      <c r="E140" s="4"/>
      <c r="F140" s="36"/>
      <c r="G140" s="36"/>
      <c r="H140" s="36"/>
      <c r="I140" s="36"/>
      <c r="J140" s="36"/>
      <c r="K140" s="36"/>
      <c r="L140" s="36">
        <v>10.0</v>
      </c>
      <c r="M140" s="36"/>
      <c r="N140" s="36">
        <v>10.0</v>
      </c>
      <c r="O140" s="36">
        <v>10.0</v>
      </c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59">
        <f t="shared" si="1"/>
        <v>3</v>
      </c>
      <c r="AB140" s="40">
        <f t="shared" si="2"/>
        <v>9.428571429</v>
      </c>
      <c r="AC140" s="51">
        <v>7.0</v>
      </c>
      <c r="AD140" s="53">
        <f>19+28+19</f>
        <v>66</v>
      </c>
      <c r="AE140" s="72">
        <f t="shared" si="3"/>
        <v>30</v>
      </c>
      <c r="AF140" s="57"/>
      <c r="AG140" s="58">
        <f t="shared" si="4"/>
        <v>30</v>
      </c>
      <c r="AH140" s="46">
        <f t="shared" si="5"/>
        <v>38.31715807</v>
      </c>
      <c r="AI140" s="60"/>
      <c r="AJ140" s="48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ht="12.75" customHeight="1">
      <c r="A141" s="49">
        <v>137.0</v>
      </c>
      <c r="B141" s="32">
        <v>138.0</v>
      </c>
      <c r="C141" s="33">
        <v>41.0</v>
      </c>
      <c r="D141" s="34" t="s">
        <v>160</v>
      </c>
      <c r="E141" s="4"/>
      <c r="F141" s="36"/>
      <c r="G141" s="36"/>
      <c r="H141" s="36"/>
      <c r="I141" s="36"/>
      <c r="J141" s="36"/>
      <c r="K141" s="36"/>
      <c r="L141" s="36">
        <v>10.0</v>
      </c>
      <c r="M141" s="36"/>
      <c r="N141" s="36"/>
      <c r="O141" s="36">
        <v>9.0</v>
      </c>
      <c r="P141" s="36"/>
      <c r="Q141" s="36"/>
      <c r="R141" s="36">
        <v>10.0</v>
      </c>
      <c r="S141" s="36"/>
      <c r="T141" s="36"/>
      <c r="U141" s="36"/>
      <c r="V141" s="36"/>
      <c r="W141" s="36"/>
      <c r="X141" s="36"/>
      <c r="Y141" s="36"/>
      <c r="Z141" s="36"/>
      <c r="AA141" s="59">
        <f t="shared" si="1"/>
        <v>3</v>
      </c>
      <c r="AB141" s="40">
        <f t="shared" si="2"/>
        <v>9.666666667</v>
      </c>
      <c r="AC141" s="51">
        <v>6.0</v>
      </c>
      <c r="AD141" s="51">
        <f>20+10+10+18</f>
        <v>58</v>
      </c>
      <c r="AE141" s="72">
        <f t="shared" si="3"/>
        <v>29</v>
      </c>
      <c r="AF141" s="57"/>
      <c r="AG141" s="58">
        <f t="shared" si="4"/>
        <v>29</v>
      </c>
      <c r="AH141" s="46">
        <f t="shared" si="5"/>
        <v>36.12760618</v>
      </c>
      <c r="AI141" s="60"/>
      <c r="AJ141" s="48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ht="12.75" customHeight="1">
      <c r="A142" s="49">
        <v>132.0</v>
      </c>
      <c r="B142" s="49">
        <v>139.0</v>
      </c>
      <c r="C142" s="33">
        <v>43.0</v>
      </c>
      <c r="D142" s="34" t="s">
        <v>161</v>
      </c>
      <c r="E142" s="4"/>
      <c r="F142" s="67"/>
      <c r="G142" s="36"/>
      <c r="H142" s="36"/>
      <c r="I142" s="67"/>
      <c r="J142" s="36"/>
      <c r="K142" s="67"/>
      <c r="L142" s="67"/>
      <c r="M142" s="67"/>
      <c r="N142" s="36">
        <v>10.0</v>
      </c>
      <c r="O142" s="36">
        <v>10.0</v>
      </c>
      <c r="P142" s="36"/>
      <c r="Q142" s="36">
        <v>9.0</v>
      </c>
      <c r="R142" s="36"/>
      <c r="S142" s="36"/>
      <c r="T142" s="36"/>
      <c r="U142" s="36"/>
      <c r="V142" s="36"/>
      <c r="W142" s="36"/>
      <c r="X142" s="36"/>
      <c r="Y142" s="36"/>
      <c r="Z142" s="36"/>
      <c r="AA142" s="59">
        <f t="shared" si="1"/>
        <v>3</v>
      </c>
      <c r="AB142" s="40">
        <f t="shared" si="2"/>
        <v>9</v>
      </c>
      <c r="AC142" s="51">
        <v>7.0</v>
      </c>
      <c r="AD142" s="51">
        <v>63.0</v>
      </c>
      <c r="AE142" s="72">
        <f t="shared" si="3"/>
        <v>29</v>
      </c>
      <c r="AF142" s="57"/>
      <c r="AG142" s="58">
        <f t="shared" si="4"/>
        <v>29</v>
      </c>
      <c r="AH142" s="46">
        <f t="shared" si="5"/>
        <v>38.80372515</v>
      </c>
      <c r="AI142" s="47"/>
      <c r="AJ142" s="48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ht="12.75" customHeight="1">
      <c r="A143" s="32">
        <v>138.0</v>
      </c>
      <c r="B143" s="49">
        <v>140.0</v>
      </c>
      <c r="C143" s="33">
        <v>44.0</v>
      </c>
      <c r="D143" s="34" t="s">
        <v>161</v>
      </c>
      <c r="E143" s="4"/>
      <c r="F143" s="36"/>
      <c r="G143" s="36"/>
      <c r="H143" s="36"/>
      <c r="I143" s="36"/>
      <c r="J143" s="36"/>
      <c r="K143" s="36"/>
      <c r="L143" s="36"/>
      <c r="M143" s="36"/>
      <c r="N143" s="36">
        <v>10.0</v>
      </c>
      <c r="O143" s="36">
        <v>10.0</v>
      </c>
      <c r="P143" s="36"/>
      <c r="Q143" s="36">
        <v>9.0</v>
      </c>
      <c r="R143" s="36"/>
      <c r="S143" s="36"/>
      <c r="T143" s="36"/>
      <c r="U143" s="36"/>
      <c r="V143" s="36"/>
      <c r="W143" s="36"/>
      <c r="X143" s="36"/>
      <c r="Y143" s="36"/>
      <c r="Z143" s="36"/>
      <c r="AA143" s="59">
        <f t="shared" si="1"/>
        <v>3</v>
      </c>
      <c r="AB143" s="40">
        <f t="shared" si="2"/>
        <v>10.5</v>
      </c>
      <c r="AC143" s="51">
        <v>4.0</v>
      </c>
      <c r="AD143" s="51">
        <f>20+22</f>
        <v>42</v>
      </c>
      <c r="AE143" s="72">
        <f t="shared" si="3"/>
        <v>29</v>
      </c>
      <c r="AF143" s="57"/>
      <c r="AG143" s="58">
        <f t="shared" si="4"/>
        <v>29</v>
      </c>
      <c r="AH143" s="46">
        <f t="shared" si="5"/>
        <v>33.26033585</v>
      </c>
      <c r="AI143" s="47"/>
      <c r="AJ143" s="48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ht="12.75" customHeight="1">
      <c r="A144" s="32">
        <v>143.0</v>
      </c>
      <c r="B144" s="49">
        <v>141.0</v>
      </c>
      <c r="C144" s="33">
        <v>37.0</v>
      </c>
      <c r="D144" s="34" t="s">
        <v>162</v>
      </c>
      <c r="E144" s="4"/>
      <c r="F144" s="36"/>
      <c r="G144" s="36"/>
      <c r="H144" s="36"/>
      <c r="I144" s="36"/>
      <c r="J144" s="36"/>
      <c r="K144" s="36"/>
      <c r="L144" s="36">
        <v>10.0</v>
      </c>
      <c r="M144" s="36"/>
      <c r="N144" s="36"/>
      <c r="O144" s="36">
        <v>10.0</v>
      </c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59">
        <f t="shared" si="1"/>
        <v>2</v>
      </c>
      <c r="AB144" s="40">
        <f t="shared" si="2"/>
        <v>10</v>
      </c>
      <c r="AC144" s="51">
        <v>4.0</v>
      </c>
      <c r="AD144" s="51">
        <v>40.0</v>
      </c>
      <c r="AE144" s="72">
        <f t="shared" si="3"/>
        <v>20</v>
      </c>
      <c r="AF144" s="57"/>
      <c r="AG144" s="58">
        <f t="shared" si="4"/>
        <v>20</v>
      </c>
      <c r="AH144" s="46">
        <f t="shared" si="5"/>
        <v>24.08507079</v>
      </c>
      <c r="AI144" s="47"/>
      <c r="AJ144" s="48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ht="12.75" customHeight="1">
      <c r="A145" s="49">
        <v>133.0</v>
      </c>
      <c r="B145" s="32">
        <v>142.0</v>
      </c>
      <c r="C145" s="33">
        <v>87.0</v>
      </c>
      <c r="D145" s="34" t="s">
        <v>158</v>
      </c>
      <c r="E145" s="4"/>
      <c r="F145" s="36"/>
      <c r="G145" s="36"/>
      <c r="H145" s="36"/>
      <c r="I145" s="36"/>
      <c r="J145" s="36"/>
      <c r="K145" s="36"/>
      <c r="L145" s="36">
        <v>10.0</v>
      </c>
      <c r="M145" s="36"/>
      <c r="N145" s="36">
        <v>10.0</v>
      </c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59">
        <f t="shared" si="1"/>
        <v>2</v>
      </c>
      <c r="AB145" s="40">
        <f t="shared" si="2"/>
        <v>6.25</v>
      </c>
      <c r="AC145" s="51">
        <v>4.0</v>
      </c>
      <c r="AD145" s="53">
        <f>14+6+5</f>
        <v>25</v>
      </c>
      <c r="AE145" s="72">
        <f t="shared" si="3"/>
        <v>20</v>
      </c>
      <c r="AF145" s="57"/>
      <c r="AG145" s="58">
        <f t="shared" si="4"/>
        <v>20</v>
      </c>
      <c r="AH145" s="46">
        <f t="shared" si="5"/>
        <v>38.53611326</v>
      </c>
      <c r="AI145" s="47"/>
      <c r="AJ145" s="48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ht="12.75" customHeight="1">
      <c r="A146" s="49">
        <v>141.0</v>
      </c>
      <c r="B146" s="49">
        <v>143.0</v>
      </c>
      <c r="C146" s="33">
        <v>88.0</v>
      </c>
      <c r="D146" s="34" t="s">
        <v>158</v>
      </c>
      <c r="E146" s="4"/>
      <c r="F146" s="36"/>
      <c r="G146" s="36"/>
      <c r="H146" s="36"/>
      <c r="I146" s="36"/>
      <c r="J146" s="36"/>
      <c r="K146" s="36"/>
      <c r="L146" s="36">
        <v>10.0</v>
      </c>
      <c r="M146" s="36"/>
      <c r="N146" s="36"/>
      <c r="O146" s="36">
        <v>8.0</v>
      </c>
      <c r="P146" s="36"/>
      <c r="Q146" s="36"/>
      <c r="R146" s="36"/>
      <c r="S146" s="36"/>
      <c r="T146" s="36"/>
      <c r="U146" s="36"/>
      <c r="V146" s="36"/>
      <c r="W146" s="36"/>
      <c r="X146" s="36"/>
      <c r="Y146" s="59"/>
      <c r="Z146" s="59"/>
      <c r="AA146" s="59">
        <f t="shared" si="1"/>
        <v>2</v>
      </c>
      <c r="AB146" s="40">
        <f t="shared" si="2"/>
        <v>8.25</v>
      </c>
      <c r="AC146" s="51">
        <v>4.0</v>
      </c>
      <c r="AD146" s="51">
        <f>7+8+18</f>
        <v>33</v>
      </c>
      <c r="AE146" s="72">
        <f t="shared" si="3"/>
        <v>18</v>
      </c>
      <c r="AF146" s="57"/>
      <c r="AG146" s="58">
        <f t="shared" si="4"/>
        <v>18</v>
      </c>
      <c r="AH146" s="46">
        <f t="shared" si="5"/>
        <v>26.27462267</v>
      </c>
      <c r="AI146" s="47"/>
      <c r="AJ146" s="48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ht="12.75" customHeight="1">
      <c r="A147" s="32">
        <v>144.0</v>
      </c>
      <c r="B147" s="49">
        <v>144.0</v>
      </c>
      <c r="C147" s="33">
        <v>95.0</v>
      </c>
      <c r="D147" s="34" t="s">
        <v>163</v>
      </c>
      <c r="E147" s="4"/>
      <c r="F147" s="36"/>
      <c r="G147" s="36">
        <v>6.0</v>
      </c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>
        <v>7.0</v>
      </c>
      <c r="T147" s="36"/>
      <c r="U147" s="36"/>
      <c r="V147" s="36"/>
      <c r="W147" s="36"/>
      <c r="X147" s="36"/>
      <c r="Y147" s="36"/>
      <c r="Z147" s="36"/>
      <c r="AA147" s="59">
        <f t="shared" si="1"/>
        <v>2</v>
      </c>
      <c r="AB147" s="40">
        <f t="shared" si="2"/>
        <v>9.666666667</v>
      </c>
      <c r="AC147" s="51">
        <v>6.0</v>
      </c>
      <c r="AD147" s="51">
        <f>31+27</f>
        <v>58</v>
      </c>
      <c r="AE147" s="72">
        <f t="shared" si="3"/>
        <v>13</v>
      </c>
      <c r="AF147" s="57"/>
      <c r="AG147" s="58">
        <f t="shared" si="4"/>
        <v>13</v>
      </c>
      <c r="AH147" s="46">
        <f t="shared" si="5"/>
        <v>16.1951338</v>
      </c>
      <c r="AI147" s="47"/>
      <c r="AJ147" s="48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ht="12.75" customHeight="1">
      <c r="A148" s="32">
        <v>146.0</v>
      </c>
      <c r="B148" s="49">
        <v>145.0</v>
      </c>
      <c r="C148" s="33">
        <v>94.0</v>
      </c>
      <c r="D148" s="34" t="s">
        <v>164</v>
      </c>
      <c r="E148" s="4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>
        <v>6.0</v>
      </c>
      <c r="T148" s="36"/>
      <c r="U148" s="36"/>
      <c r="V148" s="36"/>
      <c r="W148" s="36"/>
      <c r="X148" s="36"/>
      <c r="Y148" s="36"/>
      <c r="Z148" s="36"/>
      <c r="AA148" s="59">
        <f t="shared" si="1"/>
        <v>1</v>
      </c>
      <c r="AB148" s="40">
        <f t="shared" si="2"/>
        <v>9.857142857</v>
      </c>
      <c r="AC148" s="51">
        <v>7.0</v>
      </c>
      <c r="AD148" s="51">
        <v>69.0</v>
      </c>
      <c r="AE148" s="72">
        <f t="shared" si="3"/>
        <v>6</v>
      </c>
      <c r="AF148" s="57"/>
      <c r="AG148" s="58">
        <f t="shared" si="4"/>
        <v>6</v>
      </c>
      <c r="AH148" s="46">
        <f t="shared" si="5"/>
        <v>7.330238935</v>
      </c>
      <c r="AI148" s="47"/>
      <c r="AJ148" s="48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ht="12.75" customHeight="1">
      <c r="A149" s="49">
        <v>145.0</v>
      </c>
      <c r="B149" s="32">
        <v>146.0</v>
      </c>
      <c r="C149" s="33">
        <v>96.0</v>
      </c>
      <c r="D149" s="34" t="s">
        <v>165</v>
      </c>
      <c r="E149" s="4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>
        <v>6.0</v>
      </c>
      <c r="T149" s="36"/>
      <c r="U149" s="36"/>
      <c r="V149" s="36"/>
      <c r="W149" s="36"/>
      <c r="X149" s="36"/>
      <c r="Y149" s="36"/>
      <c r="Z149" s="36"/>
      <c r="AA149" s="59">
        <f t="shared" si="1"/>
        <v>1</v>
      </c>
      <c r="AB149" s="40">
        <f t="shared" si="2"/>
        <v>8.8</v>
      </c>
      <c r="AC149" s="51">
        <v>5.0</v>
      </c>
      <c r="AD149" s="51">
        <f>9+8+9+9+9</f>
        <v>44</v>
      </c>
      <c r="AE149" s="72">
        <f t="shared" si="3"/>
        <v>6</v>
      </c>
      <c r="AF149" s="57"/>
      <c r="AG149" s="58">
        <f t="shared" si="4"/>
        <v>6</v>
      </c>
      <c r="AH149" s="46">
        <f t="shared" si="5"/>
        <v>8.210819586</v>
      </c>
      <c r="AI149" s="47"/>
      <c r="AJ149" s="48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ht="12.75" customHeight="1">
      <c r="A150" s="49">
        <v>147.0</v>
      </c>
      <c r="B150" s="49">
        <v>147.0</v>
      </c>
      <c r="C150" s="33">
        <v>134.0</v>
      </c>
      <c r="D150" s="74" t="s">
        <v>166</v>
      </c>
      <c r="E150" s="4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59">
        <f t="shared" si="1"/>
        <v>0</v>
      </c>
      <c r="AB150" s="40">
        <f t="shared" si="2"/>
        <v>10.71428571</v>
      </c>
      <c r="AC150" s="51">
        <v>7.0</v>
      </c>
      <c r="AD150" s="51">
        <v>75.0</v>
      </c>
      <c r="AE150" s="72">
        <f t="shared" si="3"/>
        <v>0</v>
      </c>
      <c r="AF150" s="57"/>
      <c r="AG150" s="58">
        <f t="shared" si="4"/>
        <v>0</v>
      </c>
      <c r="AH150" s="46">
        <f t="shared" si="5"/>
        <v>0</v>
      </c>
      <c r="AI150" s="47"/>
      <c r="AJ150" s="55" t="s">
        <v>40</v>
      </c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ht="12.75" customHeight="1">
      <c r="A151" s="32">
        <v>148.0</v>
      </c>
      <c r="B151" s="49">
        <v>148.0</v>
      </c>
      <c r="C151" s="33">
        <v>135.0</v>
      </c>
      <c r="D151" s="34" t="s">
        <v>167</v>
      </c>
      <c r="E151" s="4"/>
      <c r="F151" s="36"/>
      <c r="G151" s="36"/>
      <c r="H151" s="36"/>
      <c r="I151" s="36"/>
      <c r="J151" s="36"/>
      <c r="K151" s="36"/>
      <c r="L151" s="36"/>
      <c r="M151" s="36"/>
      <c r="N151" s="59"/>
      <c r="O151" s="36"/>
      <c r="P151" s="36"/>
      <c r="Q151" s="36"/>
      <c r="R151" s="36"/>
      <c r="S151" s="59"/>
      <c r="T151" s="36"/>
      <c r="U151" s="36"/>
      <c r="V151" s="36"/>
      <c r="W151" s="36"/>
      <c r="X151" s="36"/>
      <c r="Y151" s="36"/>
      <c r="Z151" s="36"/>
      <c r="AA151" s="59">
        <f t="shared" si="1"/>
        <v>0</v>
      </c>
      <c r="AB151" s="40">
        <f t="shared" si="2"/>
        <v>10.71428571</v>
      </c>
      <c r="AC151" s="51">
        <v>7.0</v>
      </c>
      <c r="AD151" s="51">
        <v>75.0</v>
      </c>
      <c r="AE151" s="72">
        <f t="shared" si="3"/>
        <v>0</v>
      </c>
      <c r="AF151" s="57"/>
      <c r="AG151" s="58">
        <f t="shared" si="4"/>
        <v>0</v>
      </c>
      <c r="AH151" s="46">
        <f t="shared" si="5"/>
        <v>0</v>
      </c>
      <c r="AI151" s="47"/>
      <c r="AJ151" s="55" t="s">
        <v>40</v>
      </c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ht="12.75" customHeight="1">
      <c r="A152" s="32">
        <v>149.0</v>
      </c>
      <c r="B152" s="49">
        <v>149.0</v>
      </c>
      <c r="C152" s="33">
        <v>21.0</v>
      </c>
      <c r="D152" s="34" t="s">
        <v>168</v>
      </c>
      <c r="E152" s="4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59">
        <f t="shared" si="1"/>
        <v>0</v>
      </c>
      <c r="AB152" s="40">
        <f t="shared" si="2"/>
        <v>15.57142857</v>
      </c>
      <c r="AC152" s="51">
        <v>7.0</v>
      </c>
      <c r="AD152" s="53">
        <f>15+15+15+15+15+17+17</f>
        <v>109</v>
      </c>
      <c r="AE152" s="72">
        <f t="shared" si="3"/>
        <v>0</v>
      </c>
      <c r="AF152" s="57"/>
      <c r="AG152" s="58">
        <f t="shared" si="4"/>
        <v>0</v>
      </c>
      <c r="AH152" s="46">
        <f t="shared" si="5"/>
        <v>0</v>
      </c>
      <c r="AI152" s="47"/>
      <c r="AJ152" s="48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ht="12.75" customHeight="1">
      <c r="A153" s="49">
        <v>150.0</v>
      </c>
      <c r="B153" s="32">
        <v>150.0</v>
      </c>
      <c r="C153" s="33">
        <v>22.0</v>
      </c>
      <c r="D153" s="34" t="s">
        <v>169</v>
      </c>
      <c r="E153" s="4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59">
        <f t="shared" si="1"/>
        <v>0</v>
      </c>
      <c r="AB153" s="40">
        <f t="shared" si="2"/>
        <v>16</v>
      </c>
      <c r="AC153" s="51">
        <v>2.0</v>
      </c>
      <c r="AD153" s="51">
        <f>16+16</f>
        <v>32</v>
      </c>
      <c r="AE153" s="72">
        <f t="shared" si="3"/>
        <v>0</v>
      </c>
      <c r="AF153" s="57"/>
      <c r="AG153" s="58">
        <f t="shared" si="4"/>
        <v>0</v>
      </c>
      <c r="AH153" s="46">
        <f t="shared" si="5"/>
        <v>0</v>
      </c>
      <c r="AI153" s="47"/>
      <c r="AJ153" s="48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ht="12.75" customHeight="1">
      <c r="A154" s="49">
        <v>151.0</v>
      </c>
      <c r="B154" s="32">
        <v>151.0</v>
      </c>
      <c r="C154" s="33">
        <v>36.0</v>
      </c>
      <c r="D154" s="34" t="s">
        <v>162</v>
      </c>
      <c r="E154" s="4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59">
        <f t="shared" si="1"/>
        <v>0</v>
      </c>
      <c r="AB154" s="40">
        <f t="shared" si="2"/>
        <v>10.8</v>
      </c>
      <c r="AC154" s="51">
        <v>5.0</v>
      </c>
      <c r="AD154" s="51">
        <f>32+12+10</f>
        <v>54</v>
      </c>
      <c r="AE154" s="72">
        <f t="shared" si="3"/>
        <v>0</v>
      </c>
      <c r="AF154" s="57"/>
      <c r="AG154" s="58">
        <f t="shared" si="4"/>
        <v>0</v>
      </c>
      <c r="AH154" s="46">
        <f t="shared" si="5"/>
        <v>0</v>
      </c>
      <c r="AI154" s="47"/>
      <c r="AJ154" s="48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ht="12.75" customHeight="1">
      <c r="A155" s="32">
        <v>152.0</v>
      </c>
      <c r="B155" s="49">
        <v>152.0</v>
      </c>
      <c r="C155" s="33">
        <v>127.0</v>
      </c>
      <c r="D155" s="34" t="s">
        <v>98</v>
      </c>
      <c r="E155" s="4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59">
        <f t="shared" si="1"/>
        <v>0</v>
      </c>
      <c r="AB155" s="40">
        <f t="shared" si="2"/>
        <v>12.2</v>
      </c>
      <c r="AC155" s="51">
        <v>5.0</v>
      </c>
      <c r="AD155" s="53">
        <f>12+12+24+13</f>
        <v>61</v>
      </c>
      <c r="AE155" s="72">
        <f t="shared" si="3"/>
        <v>0</v>
      </c>
      <c r="AF155" s="57"/>
      <c r="AG155" s="58">
        <f t="shared" si="4"/>
        <v>0</v>
      </c>
      <c r="AH155" s="46">
        <f t="shared" si="5"/>
        <v>0</v>
      </c>
      <c r="AI155" s="47"/>
      <c r="AJ155" s="48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ht="12.75" customHeight="1">
      <c r="A156" s="32">
        <v>153.0</v>
      </c>
      <c r="B156" s="49">
        <v>153.0</v>
      </c>
      <c r="C156" s="33">
        <v>142.0</v>
      </c>
      <c r="D156" s="34" t="s">
        <v>170</v>
      </c>
      <c r="E156" s="4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59"/>
      <c r="T156" s="36"/>
      <c r="U156" s="36"/>
      <c r="V156" s="36"/>
      <c r="W156" s="36"/>
      <c r="X156" s="36"/>
      <c r="Y156" s="36"/>
      <c r="Z156" s="36"/>
      <c r="AA156" s="59">
        <f t="shared" si="1"/>
        <v>0</v>
      </c>
      <c r="AB156" s="40">
        <f t="shared" si="2"/>
        <v>11.8</v>
      </c>
      <c r="AC156" s="51">
        <v>5.0</v>
      </c>
      <c r="AD156" s="53">
        <f>33+12+14</f>
        <v>59</v>
      </c>
      <c r="AE156" s="72">
        <f t="shared" si="3"/>
        <v>0</v>
      </c>
      <c r="AF156" s="57"/>
      <c r="AG156" s="58">
        <f t="shared" si="4"/>
        <v>0</v>
      </c>
      <c r="AH156" s="46">
        <f t="shared" si="5"/>
        <v>0</v>
      </c>
      <c r="AI156" s="60"/>
      <c r="AJ156" s="48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ht="12.75" customHeight="1">
      <c r="A157" s="78" t="s">
        <v>171</v>
      </c>
      <c r="B157" s="79"/>
      <c r="C157" s="80">
        <f>COUNTA(C4:C156)</f>
        <v>153</v>
      </c>
      <c r="D157" s="81"/>
      <c r="E157" s="81"/>
      <c r="F157" s="82">
        <f t="shared" ref="F157:Z157" si="6">COUNTA(F4:F151)</f>
        <v>74</v>
      </c>
      <c r="G157" s="82">
        <f t="shared" si="6"/>
        <v>80</v>
      </c>
      <c r="H157" s="82">
        <f t="shared" si="6"/>
        <v>79</v>
      </c>
      <c r="I157" s="82">
        <f t="shared" si="6"/>
        <v>74</v>
      </c>
      <c r="J157" s="82">
        <f t="shared" si="6"/>
        <v>68</v>
      </c>
      <c r="K157" s="82">
        <f t="shared" si="6"/>
        <v>85</v>
      </c>
      <c r="L157" s="82">
        <f t="shared" si="6"/>
        <v>91</v>
      </c>
      <c r="M157" s="82">
        <f t="shared" si="6"/>
        <v>0</v>
      </c>
      <c r="N157" s="82">
        <f t="shared" si="6"/>
        <v>94</v>
      </c>
      <c r="O157" s="82">
        <f t="shared" si="6"/>
        <v>106</v>
      </c>
      <c r="P157" s="82">
        <f t="shared" si="6"/>
        <v>0</v>
      </c>
      <c r="Q157" s="82">
        <f t="shared" si="6"/>
        <v>101</v>
      </c>
      <c r="R157" s="82">
        <f t="shared" si="6"/>
        <v>75</v>
      </c>
      <c r="S157" s="82">
        <f t="shared" si="6"/>
        <v>84</v>
      </c>
      <c r="T157" s="82">
        <f t="shared" si="6"/>
        <v>81</v>
      </c>
      <c r="U157" s="82">
        <f t="shared" si="6"/>
        <v>69</v>
      </c>
      <c r="V157" s="82">
        <f t="shared" si="6"/>
        <v>65</v>
      </c>
      <c r="W157" s="82">
        <f t="shared" si="6"/>
        <v>81</v>
      </c>
      <c r="X157" s="82">
        <f t="shared" si="6"/>
        <v>82</v>
      </c>
      <c r="Y157" s="82">
        <f t="shared" si="6"/>
        <v>81</v>
      </c>
      <c r="Z157" s="82">
        <f t="shared" si="6"/>
        <v>76</v>
      </c>
      <c r="AA157" s="82"/>
      <c r="AB157" s="83">
        <f>AVERAGE(AB4:AB151)</f>
        <v>12.04253539</v>
      </c>
      <c r="AC157" s="84">
        <f>SUM(AC4:AC151)</f>
        <v>766</v>
      </c>
      <c r="AD157" s="85"/>
      <c r="AE157" s="86"/>
      <c r="AF157" s="87"/>
      <c r="AG157" s="88"/>
      <c r="AH157" s="88"/>
      <c r="AI157" s="89"/>
      <c r="AJ157" s="90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ht="12.75" customHeight="1">
      <c r="A158" s="1"/>
      <c r="B158" s="1"/>
      <c r="C158" s="91"/>
      <c r="D158" s="3"/>
      <c r="E158" s="3"/>
      <c r="F158" s="4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W158" s="92"/>
      <c r="X158" s="92"/>
      <c r="Y158" s="92"/>
      <c r="Z158" s="92"/>
      <c r="AA158" s="92"/>
      <c r="AB158" s="93" t="s">
        <v>172</v>
      </c>
      <c r="AC158" s="94" t="s">
        <v>173</v>
      </c>
      <c r="AD158" s="95"/>
      <c r="AE158" s="3"/>
      <c r="AF158" s="3"/>
      <c r="AG158" s="6"/>
      <c r="AH158" s="6"/>
      <c r="AI158" s="3"/>
      <c r="AJ158" s="48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ht="12.75" customHeight="1">
      <c r="A159" s="1"/>
      <c r="B159" s="1"/>
      <c r="C159" s="91"/>
      <c r="D159" s="96" t="s">
        <v>174</v>
      </c>
      <c r="E159" s="97"/>
      <c r="F159" s="96" t="s">
        <v>175</v>
      </c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8"/>
      <c r="AF159" s="95"/>
      <c r="AG159" s="95"/>
      <c r="AH159" s="3"/>
      <c r="AI159" s="3"/>
      <c r="AJ159" s="6"/>
      <c r="AK159" s="6"/>
      <c r="AL159" s="3"/>
      <c r="AM159" s="48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</row>
    <row r="160" ht="12.75" customHeight="1">
      <c r="A160" s="1"/>
      <c r="B160" s="1"/>
      <c r="C160" s="91"/>
      <c r="D160" s="97" t="s">
        <v>176</v>
      </c>
      <c r="E160" s="97"/>
      <c r="F160" s="96" t="s">
        <v>177</v>
      </c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8"/>
      <c r="AF160" s="95"/>
      <c r="AG160" s="95"/>
      <c r="AH160" s="3"/>
      <c r="AI160" s="3"/>
      <c r="AJ160" s="6"/>
      <c r="AK160" s="6"/>
      <c r="AL160" s="3"/>
      <c r="AM160" s="48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</row>
    <row r="161" ht="12.75" customHeight="1">
      <c r="A161" s="1"/>
      <c r="B161" s="1"/>
      <c r="C161" s="91"/>
      <c r="D161" s="97" t="s">
        <v>178</v>
      </c>
      <c r="E161" s="97"/>
      <c r="F161" s="96" t="s">
        <v>179</v>
      </c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8"/>
      <c r="AF161" s="95"/>
      <c r="AG161" s="95"/>
      <c r="AH161" s="3"/>
      <c r="AI161" s="3"/>
      <c r="AJ161" s="6"/>
      <c r="AK161" s="6"/>
      <c r="AL161" s="3"/>
      <c r="AM161" s="48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</row>
    <row r="162" ht="12.75" customHeight="1">
      <c r="A162" s="1"/>
      <c r="B162" s="1"/>
      <c r="C162" s="2"/>
      <c r="D162" s="4" t="s">
        <v>180</v>
      </c>
      <c r="E162" s="4"/>
      <c r="F162" s="99">
        <f>+C157</f>
        <v>153</v>
      </c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5"/>
      <c r="AF162" s="5"/>
      <c r="AG162" s="5"/>
      <c r="AH162" s="3"/>
      <c r="AI162" s="3"/>
      <c r="AJ162" s="6"/>
      <c r="AK162" s="6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</row>
    <row r="163" ht="12.75" customHeight="1">
      <c r="A163" s="1"/>
      <c r="B163" s="1"/>
      <c r="C163" s="2"/>
      <c r="D163" s="4" t="s">
        <v>181</v>
      </c>
      <c r="E163" s="4"/>
      <c r="F163" s="100">
        <f>+AC157</f>
        <v>766</v>
      </c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5"/>
      <c r="AF163" s="5"/>
      <c r="AG163" s="5"/>
      <c r="AH163" s="3"/>
      <c r="AI163" s="3"/>
      <c r="AJ163" s="6"/>
      <c r="AK163" s="6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</row>
    <row r="164" ht="12.75" customHeight="1">
      <c r="A164" s="1"/>
      <c r="B164" s="1"/>
      <c r="C164" s="2"/>
      <c r="D164" s="4" t="s">
        <v>182</v>
      </c>
      <c r="E164" s="4"/>
      <c r="F164" s="75">
        <v>31.0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5"/>
      <c r="AF164" s="5"/>
      <c r="AG164" s="5"/>
      <c r="AH164" s="3"/>
      <c r="AI164" s="3"/>
      <c r="AJ164" s="6"/>
      <c r="AK164" s="6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</row>
    <row r="165" ht="12.75" customHeight="1">
      <c r="A165" s="1"/>
      <c r="B165" s="1"/>
      <c r="C165" s="2"/>
      <c r="D165" s="4" t="s">
        <v>183</v>
      </c>
      <c r="E165" s="4"/>
      <c r="F165" s="34" t="s">
        <v>184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5"/>
      <c r="AF165" s="5"/>
      <c r="AG165" s="5"/>
      <c r="AH165" s="3"/>
      <c r="AI165" s="3"/>
      <c r="AJ165" s="6"/>
      <c r="AK165" s="6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</row>
    <row r="166" ht="12.75" customHeight="1">
      <c r="A166" s="1"/>
      <c r="B166" s="1"/>
      <c r="C166" s="2"/>
      <c r="D166" s="4" t="s">
        <v>185</v>
      </c>
      <c r="E166" s="4"/>
      <c r="F166" s="75"/>
      <c r="G166" s="4"/>
      <c r="H166" s="101"/>
      <c r="I166" s="101"/>
      <c r="J166" s="101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5"/>
      <c r="AF166" s="5"/>
      <c r="AG166" s="5"/>
      <c r="AH166" s="3"/>
      <c r="AI166" s="3"/>
      <c r="AJ166" s="6"/>
      <c r="AK166" s="6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</row>
    <row r="167" ht="12.75" customHeight="1">
      <c r="A167" s="1"/>
      <c r="B167" s="1"/>
      <c r="C167" s="2"/>
      <c r="D167" s="4" t="s">
        <v>186</v>
      </c>
      <c r="E167" s="4"/>
      <c r="F167" s="102"/>
      <c r="G167" s="4"/>
      <c r="H167" s="101"/>
      <c r="I167" s="101"/>
      <c r="J167" s="101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5"/>
      <c r="AF167" s="5"/>
      <c r="AG167" s="5"/>
      <c r="AH167" s="3"/>
      <c r="AI167" s="3"/>
      <c r="AJ167" s="6"/>
      <c r="AK167" s="6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</row>
    <row r="168" ht="12.75" customHeight="1">
      <c r="A168" s="1"/>
      <c r="B168" s="1"/>
      <c r="C168" s="2"/>
      <c r="D168" s="4" t="s">
        <v>187</v>
      </c>
      <c r="E168" s="4"/>
      <c r="F168" s="102"/>
      <c r="G168" s="4"/>
      <c r="H168" s="101"/>
      <c r="I168" s="101"/>
      <c r="J168" s="101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5"/>
      <c r="AF168" s="5"/>
      <c r="AG168" s="5"/>
      <c r="AH168" s="3"/>
      <c r="AI168" s="3"/>
      <c r="AJ168" s="6"/>
      <c r="AK168" s="6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</row>
    <row r="169" ht="12.75" customHeight="1">
      <c r="A169" s="1"/>
      <c r="B169" s="1"/>
      <c r="C169" s="2"/>
      <c r="D169" s="4" t="s">
        <v>188</v>
      </c>
      <c r="E169" s="4"/>
      <c r="F169" s="75" t="s">
        <v>189</v>
      </c>
      <c r="J169" s="101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5"/>
      <c r="AF169" s="5"/>
      <c r="AG169" s="5"/>
      <c r="AH169" s="3"/>
      <c r="AI169" s="3"/>
      <c r="AJ169" s="6"/>
      <c r="AK169" s="6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</row>
    <row r="170" ht="12.75" customHeight="1">
      <c r="A170" s="1"/>
      <c r="B170" s="1"/>
      <c r="C170" s="2"/>
      <c r="D170" s="4" t="s">
        <v>190</v>
      </c>
      <c r="E170" s="4"/>
      <c r="F170" s="75" t="s">
        <v>191</v>
      </c>
      <c r="J170" s="101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5"/>
      <c r="AF170" s="5"/>
      <c r="AG170" s="5"/>
      <c r="AH170" s="3"/>
      <c r="AI170" s="3"/>
      <c r="AJ170" s="6"/>
      <c r="AK170" s="6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</row>
    <row r="171" ht="12.75" customHeight="1">
      <c r="A171" s="1"/>
      <c r="B171" s="1"/>
      <c r="C171" s="2"/>
      <c r="D171" s="4" t="s">
        <v>192</v>
      </c>
      <c r="E171" s="4"/>
      <c r="F171" s="75" t="s">
        <v>193</v>
      </c>
      <c r="G171" s="4"/>
      <c r="H171" s="101"/>
      <c r="I171" s="101"/>
      <c r="J171" s="101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5"/>
      <c r="AF171" s="5"/>
      <c r="AG171" s="5"/>
      <c r="AH171" s="3"/>
      <c r="AI171" s="3"/>
      <c r="AJ171" s="6"/>
      <c r="AK171" s="6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</row>
    <row r="172" ht="12.75" customHeight="1">
      <c r="A172" s="1"/>
      <c r="B172" s="1"/>
      <c r="C172" s="2"/>
      <c r="D172" s="4" t="s">
        <v>194</v>
      </c>
      <c r="E172" s="4"/>
      <c r="F172" s="75" t="s">
        <v>195</v>
      </c>
      <c r="G172" s="4"/>
      <c r="H172" s="101"/>
      <c r="I172" s="101"/>
      <c r="J172" s="101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5"/>
      <c r="AF172" s="5"/>
      <c r="AG172" s="5"/>
      <c r="AH172" s="3"/>
      <c r="AI172" s="3"/>
      <c r="AJ172" s="6"/>
      <c r="AK172" s="6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</row>
  </sheetData>
  <mergeCells count="9">
    <mergeCell ref="F169:I169"/>
    <mergeCell ref="F170:I170"/>
    <mergeCell ref="A157:B157"/>
    <mergeCell ref="F159:T159"/>
    <mergeCell ref="F160:T160"/>
    <mergeCell ref="F162:T162"/>
    <mergeCell ref="F163:T163"/>
    <mergeCell ref="F164:T164"/>
    <mergeCell ref="F165:T165"/>
  </mergeCells>
  <drawing r:id="rId1"/>
</worksheet>
</file>