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trol Scores - Web Posting" sheetId="1" r:id="rId3"/>
  </sheets>
  <definedNames>
    <definedName localSheetId="0" name="Print_Area">'Patrol Scores - Web Posting'!$A$2:$AN$116</definedName>
  </definedNames>
  <calcPr/>
</workbook>
</file>

<file path=xl/sharedStrings.xml><?xml version="1.0" encoding="utf-8"?>
<sst xmlns="http://schemas.openxmlformats.org/spreadsheetml/2006/main" count="178" uniqueCount="152">
  <si>
    <t>PRINT ON LEGAL SIZE PAPER</t>
  </si>
  <si>
    <t>Rank corrected for average age</t>
  </si>
  <si>
    <t>Overall rank</t>
  </si>
  <si>
    <t>Hike number</t>
  </si>
  <si>
    <t>Stns Complete</t>
  </si>
  <si>
    <t>Average age of hike group</t>
  </si>
  <si>
    <t>number of hikersin group</t>
  </si>
  <si>
    <t>total age of group</t>
  </si>
  <si>
    <t>Adding</t>
  </si>
  <si>
    <t>Overall Total</t>
  </si>
  <si>
    <t>Total corrected for avrg age</t>
  </si>
  <si>
    <t>Favorite Station</t>
  </si>
  <si>
    <t>Hike Patrol Name</t>
  </si>
  <si>
    <t>Leader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</si>
  <si>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</si>
  <si>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</si>
  <si>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</si>
  <si>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</si>
  <si>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</si>
  <si>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</si>
  <si>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</si>
  <si>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</si>
  <si>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</si>
  <si>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</si>
  <si>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</si>
  <si>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</si>
  <si>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</si>
  <si>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</si>
  <si>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</si>
  <si>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</si>
  <si>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</si>
  <si>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</si>
  <si>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</si>
  <si>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W</t>
  </si>
  <si>
    <t>X</t>
  </si>
  <si>
    <t>Y</t>
  </si>
  <si>
    <t>Z</t>
  </si>
  <si>
    <t>Sub-Total</t>
  </si>
  <si>
    <t>Total</t>
  </si>
  <si>
    <t>1st Lake Cowichan</t>
  </si>
  <si>
    <t>150th St. Stephens</t>
  </si>
  <si>
    <t>1st Rangers</t>
  </si>
  <si>
    <t>1st Fort Langley 'Great 8'</t>
  </si>
  <si>
    <t>D/Q</t>
  </si>
  <si>
    <t>1st Whonnock</t>
  </si>
  <si>
    <t>15th Vancouver 'Nite Knights'</t>
  </si>
  <si>
    <t>1st Cobble Hill</t>
  </si>
  <si>
    <t>69th Knights of Kensington</t>
  </si>
  <si>
    <t>21st St Marys</t>
  </si>
  <si>
    <t>9th Gaghe Mountain Pathfinders</t>
  </si>
  <si>
    <t>47th St. Mark's</t>
  </si>
  <si>
    <t>1st Mt Prevost Rangers</t>
  </si>
  <si>
    <t>2nd Central Surrey Green Timbers</t>
  </si>
  <si>
    <t>69th Knights of Kensington 'Maroon'</t>
  </si>
  <si>
    <t>1st Fort Langley Scout Troop</t>
  </si>
  <si>
    <t>9th Poco</t>
  </si>
  <si>
    <t>2nd LV Pathfinders</t>
  </si>
  <si>
    <t>10th Coquitlam</t>
  </si>
  <si>
    <t>1st Burnaby 'Fire-Breathing Ducks'</t>
  </si>
  <si>
    <t>10th Richmond Sea Scouts</t>
  </si>
  <si>
    <t>2nd Langley Mavericks</t>
  </si>
  <si>
    <t>8th SurDel 'Killer Queen'</t>
  </si>
  <si>
    <t>23rd Elsie Roy</t>
  </si>
  <si>
    <t>1st Burnaby Lakes Pathfinders</t>
  </si>
  <si>
    <t>1st New Westminster 'CIA'</t>
  </si>
  <si>
    <t>2nd Central Surrey</t>
  </si>
  <si>
    <t>1st New Westminster 'Evil Vamp. Bats'</t>
  </si>
  <si>
    <t>15th Coquitlam Scouts</t>
  </si>
  <si>
    <t>23rd Elsie Roy 'Panther'</t>
  </si>
  <si>
    <t>1st Pitt Meadows Pathfinders</t>
  </si>
  <si>
    <t>16th Beaconfield</t>
  </si>
  <si>
    <t>28th Richmond</t>
  </si>
  <si>
    <t>16th Beaconsfield</t>
  </si>
  <si>
    <t>3rd Peninsula Pathfinders</t>
  </si>
  <si>
    <t>1st Coquitlam</t>
  </si>
  <si>
    <t>3rd Boundary Bay</t>
  </si>
  <si>
    <t>3rd Seymour Pathfinders</t>
  </si>
  <si>
    <t>15th Coquitlam Cubs</t>
  </si>
  <si>
    <t>1st Abbotsford Scouts</t>
  </si>
  <si>
    <t>7th Hyde Creek Girl Guides</t>
  </si>
  <si>
    <t>1st Hyde Creek Pathfinders</t>
  </si>
  <si>
    <t>1st Fort Lamgley Cubs '7 C's'</t>
  </si>
  <si>
    <t>?</t>
  </si>
  <si>
    <t>49th Vancouver / 2nd Mission</t>
  </si>
  <si>
    <t>99th EVA</t>
  </si>
  <si>
    <t>WPG?</t>
  </si>
  <si>
    <t>1st Willoughby Group</t>
  </si>
  <si>
    <t>1st Glenayre</t>
  </si>
  <si>
    <t>12th Nazarene Troop</t>
  </si>
  <si>
    <t>2nd Aldergrove Legion Troop</t>
  </si>
  <si>
    <t>1st Gibsons</t>
  </si>
  <si>
    <t>13th Ryserson</t>
  </si>
  <si>
    <t>1st Willoughby Pathfinders</t>
  </si>
  <si>
    <t>1-</t>
  </si>
  <si>
    <t>33rd Richmond Scout Group</t>
  </si>
  <si>
    <t>3rd Quamichan</t>
  </si>
  <si>
    <t>116 Success 'Phoenix'</t>
  </si>
  <si>
    <t>3rd Como Lake Rangers</t>
  </si>
  <si>
    <t>6th + 8th Burnaby</t>
  </si>
  <si>
    <t>116 Success 'Owl Patrol'</t>
  </si>
  <si>
    <t>1st Laity View Scout Group</t>
  </si>
  <si>
    <t>1st Mission Guides</t>
  </si>
  <si>
    <t>10th Richmond Sea Scouts 'Bravo'</t>
  </si>
  <si>
    <t>47th St Mark's</t>
  </si>
  <si>
    <t>21st South Surrey</t>
  </si>
  <si>
    <t>21st Capilano</t>
  </si>
  <si>
    <t>25th Dunbar</t>
  </si>
  <si>
    <t>28th Burnaby Sea Scout</t>
  </si>
  <si>
    <t>Ladner/Tsawwasen Herons</t>
  </si>
  <si>
    <t>1st Central Surrey</t>
  </si>
  <si>
    <t>2nd Lynn Valley Rangers</t>
  </si>
  <si>
    <t>13th Burnaby Scouts</t>
  </si>
  <si>
    <t>6th St, Anges Scouts</t>
  </si>
  <si>
    <t>6th Telegraph 'Sleep Walkers'</t>
  </si>
  <si>
    <t>6th Telegraph 'Lost And Found'</t>
  </si>
  <si>
    <t>12th Nazarene</t>
  </si>
  <si>
    <t>11th Vancouver Girl Guides</t>
  </si>
  <si>
    <t>2nd North Delta Pathfinders</t>
  </si>
  <si>
    <t>1st Cloverdale</t>
  </si>
  <si>
    <t>50th Vancouver Guides</t>
  </si>
  <si>
    <t>50th Vancouver Pathfinders</t>
  </si>
  <si>
    <t>138th EVG Scouts</t>
  </si>
  <si>
    <t>138th EVG</t>
  </si>
  <si>
    <t>23rd Elsie Roy Cubs</t>
  </si>
  <si>
    <t>28th Burnaby Sea Scout Group</t>
  </si>
  <si>
    <t>1st Ranch Park</t>
  </si>
  <si>
    <t>Count:</t>
  </si>
  <si>
    <t>avg age</t>
  </si>
  <si>
    <t>total youth hikers</t>
  </si>
  <si>
    <t>Overall Winner</t>
  </si>
  <si>
    <t>1st Lake Cowichan - 215 Points</t>
  </si>
  <si>
    <t>Second</t>
  </si>
  <si>
    <t>150th St. Stephens 212.5 Points</t>
  </si>
  <si>
    <t>Winner corrected for age</t>
  </si>
  <si>
    <t>9th Poco (average age 11 yrs) - 212.7 Pts</t>
  </si>
  <si>
    <t>Number of hike groups</t>
  </si>
  <si>
    <t>Number of hikers (excl. leaders)</t>
  </si>
  <si>
    <t>Hike groups to complete</t>
  </si>
  <si>
    <t>Youngest group to complete</t>
  </si>
  <si>
    <t>9th Poco (average age 11.0 yrs)</t>
  </si>
  <si>
    <t>1st Favorite Station</t>
  </si>
  <si>
    <t>2nd Favorite Station</t>
  </si>
  <si>
    <t>I / T</t>
  </si>
  <si>
    <t>3rd Favorite Station</t>
  </si>
  <si>
    <t>Station with most visits</t>
  </si>
  <si>
    <t>K (70 groups)</t>
  </si>
  <si>
    <t>Station with least visits</t>
  </si>
  <si>
    <t>F (45 groups)</t>
  </si>
  <si>
    <t>Average age – youngest hike group</t>
  </si>
  <si>
    <t>7.57 yrs (25th Dunbar)</t>
  </si>
  <si>
    <t>Average age – oldest hike group</t>
  </si>
  <si>
    <t>16.33 yrs (1st Whonnock)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</si>
</sst>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0.0"/>
      <color rgb="FF000000"/>
      <name val="Arial"/>
    </font>
    <font>
      <sz val="6.0"/>
      <name val="Arial"/>
    </font>
    <font>
      <sz val="10.0"/>
      <name val="Arial"/>
    </font>
    <font>
      <sz val="8.0"/>
      <name val="Arial"/>
    </font>
    <font>
      <b/>
      <i/>
      <sz val="8.0"/>
      <name val="Arial"/>
    </font>
    <font>
      <i/>
      <sz val="8.0"/>
      <name val="Arial"/>
    </font>
    <font>
      <b/>
      <i/>
      <sz val="9.0"/>
      <name val="Arial"/>
    </font>
    <font>
      <i/>
      <sz val="9.0"/>
      <name val="Arial"/>
    </font>
    <font>
      <b/>
      <sz val="10.0"/>
      <name val="Arial"/>
    </font>
    <font>
      <b/>
      <sz val="9.0"/>
      <name val="Arial"/>
    </font>
    <font>
      <b/>
      <sz val="6.0"/>
      <name val="Arial"/>
    </font>
    <font>
      <b/>
      <sz val="8.0"/>
      <name val="Arial"/>
    </font>
    <font>
      <b/>
      <sz val="10.0"/>
    </font>
    <font>
      <sz val="8.0"/>
      <color rgb="FF000000"/>
      <name val="Arial"/>
    </font>
    <font/>
    <font>
      <b/>
      <i/>
      <u/>
      <sz val="10.0"/>
      <name val="Arial"/>
    </font>
    <font>
      <sz val="9.0"/>
      <name val="Arial"/>
    </font>
    <font>
      <sz val="8.0"/>
    </font>
  </fonts>
  <fills count="4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rgb="FFFFFFFF"/>
        <bgColor rgb="FFFFFFFF"/>
      </patternFill>
    </fill>
  </fills>
  <borders count="29">
    <border/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0"/>
    </xf>
    <xf borderId="0" fillId="0" fontId="2" numFmtId="49" xfId="0" applyAlignment="1" applyFont="1" applyNumberFormat="1">
      <alignment shrinkToFit="0" wrapText="0"/>
    </xf>
    <xf borderId="0" fillId="0" fontId="2" numFmtId="0" xfId="0" applyAlignment="1" applyFont="1">
      <alignment shrinkToFit="0" wrapText="0"/>
    </xf>
    <xf borderId="0" fillId="0" fontId="3" numFmtId="0" xfId="0" applyAlignment="1" applyFont="1">
      <alignment shrinkToFit="0" wrapText="0"/>
    </xf>
    <xf borderId="0" fillId="0" fontId="3" numFmtId="2" xfId="0" applyAlignment="1" applyFont="1" applyNumberFormat="1">
      <alignment shrinkToFit="0" wrapText="0"/>
    </xf>
    <xf borderId="0" fillId="0" fontId="2" numFmtId="164" xfId="0" applyAlignment="1" applyFont="1" applyNumberFormat="1">
      <alignment shrinkToFit="0" wrapText="0"/>
    </xf>
    <xf borderId="1" fillId="0" fontId="4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readingOrder="0" shrinkToFit="0" wrapText="0"/>
    </xf>
    <xf borderId="1" fillId="0" fontId="2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shrinkToFit="0" wrapText="0"/>
    </xf>
    <xf borderId="2" fillId="0" fontId="6" numFmtId="0" xfId="0" applyAlignment="1" applyBorder="1" applyFont="1">
      <alignment horizontal="center" readingOrder="0" shrinkToFit="0" wrapText="0"/>
    </xf>
    <xf borderId="2" fillId="0" fontId="4" numFmtId="2" xfId="0" applyAlignment="1" applyBorder="1" applyFont="1" applyNumberFormat="1">
      <alignment horizontal="center" shrinkToFit="0" wrapText="0"/>
    </xf>
    <xf borderId="2" fillId="0" fontId="7" numFmtId="0" xfId="0" applyAlignment="1" applyBorder="1" applyFont="1">
      <alignment horizontal="center" shrinkToFit="0" wrapText="0"/>
    </xf>
    <xf borderId="1" fillId="0" fontId="3" numFmtId="0" xfId="0" applyAlignment="1" applyBorder="1" applyFont="1">
      <alignment horizontal="center" shrinkToFit="0" wrapText="1"/>
    </xf>
    <xf borderId="2" fillId="0" fontId="8" numFmtId="0" xfId="0" applyAlignment="1" applyBorder="1" applyFont="1">
      <alignment horizontal="center" shrinkToFit="0" wrapText="1"/>
    </xf>
    <xf borderId="2" fillId="0" fontId="9" numFmtId="164" xfId="0" applyAlignment="1" applyBorder="1" applyFont="1" applyNumberFormat="1">
      <alignment horizontal="center" shrinkToFit="0" wrapText="1"/>
    </xf>
    <xf borderId="3" fillId="0" fontId="3" numFmtId="164" xfId="0" applyAlignment="1" applyBorder="1" applyFont="1" applyNumberForma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0"/>
    </xf>
    <xf borderId="4" fillId="2" fontId="10" numFmtId="49" xfId="0" applyAlignment="1" applyBorder="1" applyFill="1" applyFont="1" applyNumberForma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readingOrder="0" shrinkToFit="0" vertical="center" wrapText="1"/>
    </xf>
    <xf borderId="5" fillId="2" fontId="8" numFmtId="0" xfId="0" applyAlignment="1" applyBorder="1" applyFont="1">
      <alignment horizontal="center" readingOrder="0" shrinkToFit="0" vertical="center" wrapText="1"/>
    </xf>
    <xf borderId="6" fillId="2" fontId="8" numFmtId="0" xfId="0" applyAlignment="1" applyBorder="1" applyFont="1">
      <alignment horizontal="center" readingOrder="0" shrinkToFit="0" vertical="center" wrapText="1"/>
    </xf>
    <xf borderId="7" fillId="2" fontId="8" numFmtId="0" xfId="0" applyAlignment="1" applyBorder="1" applyFont="1">
      <alignment horizontal="center" shrinkToFit="0" vertical="center" wrapText="1"/>
    </xf>
    <xf borderId="4" fillId="2" fontId="11" numFmtId="2" xfId="0" applyAlignment="1" applyBorder="1" applyFont="1" applyNumberFormat="1">
      <alignment horizontal="center"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4" fillId="2" fontId="8" numFmtId="164" xfId="0" applyAlignment="1" applyBorder="1" applyFont="1" applyNumberFormat="1">
      <alignment horizontal="center" shrinkToFit="0" vertical="center" wrapText="1"/>
    </xf>
    <xf borderId="8" fillId="2" fontId="8" numFmtId="0" xfId="0" applyAlignment="1" applyBorder="1" applyFont="1">
      <alignment horizontal="center" shrinkToFit="0" vertical="center" wrapText="1"/>
    </xf>
    <xf borderId="0" fillId="0" fontId="2" numFmtId="1" xfId="0" applyAlignment="1" applyFont="1" applyNumberFormat="1">
      <alignment shrinkToFit="0" wrapText="1"/>
    </xf>
    <xf borderId="9" fillId="2" fontId="12" numFmtId="1" xfId="0" applyAlignment="1" applyBorder="1" applyFont="1" applyNumberFormat="1">
      <alignment horizontal="center" readingOrder="0" shrinkToFit="0" vertical="bottom" wrapText="0"/>
    </xf>
    <xf borderId="9" fillId="2" fontId="8" numFmtId="1" xfId="0" applyAlignment="1" applyBorder="1" applyFont="1" applyNumberFormat="1">
      <alignment horizontal="center" readingOrder="0" shrinkToFit="0" wrapText="0"/>
    </xf>
    <xf borderId="0" fillId="0" fontId="3" numFmtId="0" xfId="0" applyAlignment="1" applyFont="1">
      <alignment readingOrder="0" shrinkToFit="0" wrapText="0"/>
    </xf>
    <xf borderId="9" fillId="0" fontId="3" numFmtId="0" xfId="0" applyAlignment="1" applyBorder="1" applyFont="1">
      <alignment shrinkToFit="0" wrapText="0"/>
    </xf>
    <xf borderId="9" fillId="0" fontId="3" numFmtId="0" xfId="0" applyAlignment="1" applyBorder="1" applyFont="1">
      <alignment horizontal="center" readingOrder="0" shrinkToFit="0" wrapText="0"/>
    </xf>
    <xf borderId="10" fillId="0" fontId="3" numFmtId="0" xfId="0" applyAlignment="1" applyBorder="1" applyFont="1">
      <alignment horizontal="center" readingOrder="0" shrinkToFit="0" wrapText="0"/>
    </xf>
    <xf borderId="11" fillId="0" fontId="3" numFmtId="0" xfId="0" applyAlignment="1" applyBorder="1" applyFont="1">
      <alignment horizontal="center" shrinkToFit="0" wrapText="0"/>
    </xf>
    <xf borderId="9" fillId="0" fontId="3" numFmtId="2" xfId="0" applyAlignment="1" applyBorder="1" applyFont="1" applyNumberFormat="1">
      <alignment horizontal="center" shrinkToFit="0" wrapText="0"/>
    </xf>
    <xf borderId="12" fillId="0" fontId="3" numFmtId="1" xfId="0" applyAlignment="1" applyBorder="1" applyFont="1" applyNumberFormat="1">
      <alignment horizontal="center" readingOrder="0" shrinkToFit="0" wrapText="0"/>
    </xf>
    <xf borderId="13" fillId="3" fontId="3" numFmtId="0" xfId="0" applyAlignment="1" applyBorder="1" applyFill="1" applyFont="1">
      <alignment horizontal="center" shrinkToFit="0" wrapText="0"/>
    </xf>
    <xf borderId="14" fillId="3" fontId="3" numFmtId="0" xfId="0" applyAlignment="1" applyBorder="1" applyFont="1">
      <alignment horizontal="center" readingOrder="0" shrinkToFit="0" wrapText="0"/>
    </xf>
    <xf borderId="15" fillId="0" fontId="11" numFmtId="164" xfId="0" applyAlignment="1" applyBorder="1" applyFont="1" applyNumberFormat="1">
      <alignment horizontal="center" shrinkToFit="0" wrapText="0"/>
    </xf>
    <xf borderId="16" fillId="0" fontId="11" numFmtId="164" xfId="0" applyAlignment="1" applyBorder="1" applyFont="1" applyNumberFormat="1">
      <alignment horizontal="center" shrinkToFit="0" wrapText="0"/>
    </xf>
    <xf borderId="17" fillId="0" fontId="11" numFmtId="0" xfId="0" applyAlignment="1" applyBorder="1" applyFont="1">
      <alignment horizontal="center" shrinkToFit="0" wrapText="0"/>
    </xf>
    <xf borderId="0" fillId="0" fontId="2" numFmtId="1" xfId="0" applyAlignment="1" applyFont="1" applyNumberFormat="1">
      <alignment shrinkToFit="0" wrapText="0"/>
    </xf>
    <xf borderId="12" fillId="2" fontId="12" numFmtId="1" xfId="0" applyAlignment="1" applyBorder="1" applyFont="1" applyNumberFormat="1">
      <alignment horizontal="center" readingOrder="0" shrinkToFit="0" vertical="bottom" wrapText="0"/>
    </xf>
    <xf borderId="9" fillId="0" fontId="3" numFmtId="1" xfId="0" applyAlignment="1" applyBorder="1" applyFont="1" applyNumberFormat="1">
      <alignment horizontal="center" readingOrder="0" shrinkToFit="0" wrapText="0"/>
    </xf>
    <xf borderId="9" fillId="3" fontId="3" numFmtId="0" xfId="0" applyAlignment="1" applyBorder="1" applyFont="1">
      <alignment horizontal="center" shrinkToFit="0" wrapText="0"/>
    </xf>
    <xf borderId="9" fillId="0" fontId="3" numFmtId="1" xfId="0" applyAlignment="1" applyBorder="1" applyFont="1" applyNumberFormat="1">
      <alignment horizontal="center" shrinkToFit="0" wrapText="0"/>
    </xf>
    <xf borderId="17" fillId="0" fontId="11" numFmtId="0" xfId="0" applyAlignment="1" applyBorder="1" applyFont="1">
      <alignment horizontal="center" readingOrder="0" shrinkToFit="0" wrapText="0"/>
    </xf>
    <xf borderId="12" fillId="0" fontId="3" numFmtId="0" xfId="0" applyAlignment="1" applyBorder="1" applyFont="1">
      <alignment horizontal="center" readingOrder="0" shrinkToFit="0" wrapText="0"/>
    </xf>
    <xf borderId="18" fillId="0" fontId="3" numFmtId="2" xfId="0" applyAlignment="1" applyBorder="1" applyFont="1" applyNumberFormat="1">
      <alignment horizontal="center" shrinkToFit="0" wrapText="0"/>
    </xf>
    <xf borderId="19" fillId="3" fontId="3" numFmtId="0" xfId="0" applyAlignment="1" applyBorder="1" applyFont="1">
      <alignment horizontal="center" readingOrder="0" shrinkToFit="0" wrapText="0"/>
    </xf>
    <xf borderId="20" fillId="0" fontId="11" numFmtId="164" xfId="0" applyAlignment="1" applyBorder="1" applyFont="1" applyNumberFormat="1">
      <alignment horizontal="center" shrinkToFit="0" wrapText="0"/>
    </xf>
    <xf borderId="12" fillId="0" fontId="3" numFmtId="0" xfId="0" applyAlignment="1" applyBorder="1" applyFont="1">
      <alignment shrinkToFit="0" wrapText="0"/>
    </xf>
    <xf borderId="21" fillId="0" fontId="3" numFmtId="0" xfId="0" applyAlignment="1" applyBorder="1" applyFont="1">
      <alignment horizontal="center" readingOrder="0" shrinkToFit="0" wrapText="0"/>
    </xf>
    <xf borderId="22" fillId="0" fontId="3" numFmtId="0" xfId="0" applyAlignment="1" applyBorder="1" applyFont="1">
      <alignment horizontal="center" shrinkToFit="0" wrapText="0"/>
    </xf>
    <xf borderId="12" fillId="0" fontId="3" numFmtId="2" xfId="0" applyAlignment="1" applyBorder="1" applyFont="1" applyNumberFormat="1">
      <alignment horizontal="center" shrinkToFit="0" wrapText="0"/>
    </xf>
    <xf borderId="23" fillId="3" fontId="3" numFmtId="0" xfId="0" applyAlignment="1" applyBorder="1" applyFont="1">
      <alignment horizontal="center" readingOrder="0" shrinkToFit="0" wrapText="0"/>
    </xf>
    <xf borderId="11" fillId="0" fontId="3" numFmtId="0" xfId="0" applyAlignment="1" applyBorder="1" applyFont="1">
      <alignment horizontal="center" readingOrder="0" shrinkToFit="0" wrapText="0"/>
    </xf>
    <xf borderId="12" fillId="0" fontId="3" numFmtId="0" xfId="0" applyAlignment="1" applyBorder="1" applyFont="1">
      <alignment horizontal="center" shrinkToFit="0" wrapText="0"/>
    </xf>
    <xf borderId="21" fillId="0" fontId="3" numFmtId="0" xfId="0" applyAlignment="1" applyBorder="1" applyFont="1">
      <alignment horizontal="center" shrinkToFit="0" wrapText="0"/>
    </xf>
    <xf borderId="9" fillId="0" fontId="3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readingOrder="0" shrinkToFit="0" wrapText="0"/>
    </xf>
    <xf borderId="10" fillId="3" fontId="3" numFmtId="0" xfId="0" applyAlignment="1" applyBorder="1" applyFont="1">
      <alignment horizontal="center" readingOrder="0" shrinkToFit="0" wrapText="0"/>
    </xf>
    <xf borderId="0" fillId="3" fontId="13" numFmtId="0" xfId="0" applyAlignment="1" applyFont="1">
      <alignment horizontal="left" readingOrder="0" shrinkToFit="0" wrapText="1"/>
    </xf>
    <xf borderId="9" fillId="0" fontId="3" numFmtId="0" xfId="0" applyAlignment="1" applyBorder="1" applyFont="1">
      <alignment horizontal="center" shrinkToFit="0" wrapText="0"/>
    </xf>
    <xf borderId="14" fillId="0" fontId="3" numFmtId="0" xfId="0" applyAlignment="1" applyBorder="1" applyFont="1">
      <alignment horizontal="center" readingOrder="0" shrinkToFit="0" wrapText="0"/>
    </xf>
    <xf borderId="18" fillId="0" fontId="3" numFmtId="1" xfId="0" applyAlignment="1" applyBorder="1" applyFont="1" applyNumberFormat="1">
      <alignment horizontal="center" readingOrder="0" shrinkToFit="0" wrapText="0"/>
    </xf>
    <xf borderId="24" fillId="3" fontId="3" numFmtId="0" xfId="0" applyAlignment="1" applyBorder="1" applyFont="1">
      <alignment horizontal="center" shrinkToFit="0" wrapText="0"/>
    </xf>
    <xf borderId="18" fillId="0" fontId="3" numFmtId="1" xfId="0" applyAlignment="1" applyBorder="1" applyFont="1" applyNumberFormat="1">
      <alignment horizontal="center" shrinkToFit="0" wrapText="0"/>
    </xf>
    <xf borderId="25" fillId="0" fontId="3" numFmtId="0" xfId="0" applyAlignment="1" applyBorder="1" applyFont="1">
      <alignment horizontal="center" shrinkToFit="0" wrapText="0"/>
    </xf>
    <xf borderId="25" fillId="0" fontId="14" numFmtId="0" xfId="0" applyAlignment="1" applyBorder="1" applyFont="1">
      <alignment shrinkToFit="0" wrapText="1"/>
    </xf>
    <xf borderId="8" fillId="3" fontId="9" numFmtId="1" xfId="0" applyAlignment="1" applyBorder="1" applyFont="1" applyNumberFormat="1">
      <alignment horizontal="center" shrinkToFit="0" wrapText="0"/>
    </xf>
    <xf borderId="25" fillId="0" fontId="2" numFmtId="1" xfId="0" applyAlignment="1" applyBorder="1" applyFont="1" applyNumberFormat="1">
      <alignment shrinkToFit="0" wrapText="0"/>
    </xf>
    <xf borderId="7" fillId="2" fontId="10" numFmtId="1" xfId="0" applyAlignment="1" applyBorder="1" applyFont="1" applyNumberFormat="1">
      <alignment horizontal="center" shrinkToFit="0" wrapText="0"/>
    </xf>
    <xf borderId="26" fillId="3" fontId="10" numFmtId="2" xfId="0" applyAlignment="1" applyBorder="1" applyFont="1" applyNumberFormat="1">
      <alignment horizontal="center" shrinkToFit="0" wrapText="0"/>
    </xf>
    <xf borderId="2" fillId="3" fontId="10" numFmtId="2" xfId="0" applyAlignment="1" applyBorder="1" applyFont="1" applyNumberFormat="1">
      <alignment horizontal="center" shrinkToFit="0" wrapText="0"/>
    </xf>
    <xf borderId="27" fillId="3" fontId="9" numFmtId="2" xfId="0" applyAlignment="1" applyBorder="1" applyFont="1" applyNumberFormat="1">
      <alignment horizontal="center" shrinkToFit="0" wrapText="0"/>
    </xf>
    <xf borderId="27" fillId="3" fontId="2" numFmtId="0" xfId="0" applyAlignment="1" applyBorder="1" applyFont="1">
      <alignment horizontal="center" shrinkToFit="0" wrapText="0"/>
    </xf>
    <xf borderId="25" fillId="0" fontId="2" numFmtId="0" xfId="0" applyAlignment="1" applyBorder="1" applyFont="1">
      <alignment shrinkToFit="0" wrapText="0"/>
    </xf>
    <xf borderId="27" fillId="3" fontId="8" numFmtId="164" xfId="0" applyAlignment="1" applyBorder="1" applyFont="1" applyNumberFormat="1">
      <alignment horizontal="center" shrinkToFit="0" wrapText="0"/>
    </xf>
    <xf borderId="8" fillId="3" fontId="8" numFmtId="2" xfId="0" applyAlignment="1" applyBorder="1" applyFont="1" applyNumberFormat="1">
      <alignment horizontal="center" shrinkToFit="0" wrapText="0"/>
    </xf>
    <xf borderId="28" fillId="3" fontId="2" numFmtId="1" xfId="0" applyAlignment="1" applyBorder="1" applyFont="1" applyNumberFormat="1">
      <alignment shrinkToFit="0" wrapText="0"/>
    </xf>
    <xf borderId="0" fillId="0" fontId="15" numFmtId="49" xfId="0" applyAlignment="1" applyFont="1" applyNumberFormat="1">
      <alignment shrinkToFit="0" wrapText="0"/>
    </xf>
    <xf borderId="0" fillId="0" fontId="1" numFmtId="0" xfId="0" applyAlignment="1" applyFont="1">
      <alignment shrinkToFit="0" wrapText="0"/>
    </xf>
    <xf borderId="2" fillId="3" fontId="1" numFmtId="0" xfId="0" applyAlignment="1" applyBorder="1" applyFont="1">
      <alignment horizontal="center" shrinkToFit="0" wrapText="0"/>
    </xf>
    <xf borderId="2" fillId="0" fontId="1" numFmtId="2" xfId="0" applyAlignment="1" applyBorder="1" applyFont="1" applyNumberFormat="1">
      <alignment horizontal="center" readingOrder="0" shrinkToFit="0" wrapText="0"/>
    </xf>
    <xf borderId="0" fillId="0" fontId="1" numFmtId="2" xfId="0" applyAlignment="1" applyFont="1" applyNumberForma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11" numFmtId="0" xfId="0" applyAlignment="1" applyFont="1">
      <alignment shrinkToFit="0" wrapText="0"/>
    </xf>
    <xf borderId="28" fillId="3" fontId="1" numFmtId="0" xfId="0" applyAlignment="1" applyBorder="1" applyFont="1">
      <alignment horizontal="center" shrinkToFit="0" wrapText="0"/>
    </xf>
    <xf borderId="0" fillId="0" fontId="3" numFmtId="1" xfId="0" applyAlignment="1" applyFont="1" applyNumberFormat="1">
      <alignment horizontal="left" shrinkToFit="0" wrapText="0"/>
    </xf>
    <xf borderId="0" fillId="0" fontId="3" numFmtId="2" xfId="0" applyAlignment="1" applyFont="1" applyNumberFormat="1">
      <alignment horizontal="left" shrinkToFit="0" wrapText="0"/>
    </xf>
    <xf borderId="0" fillId="0" fontId="3" numFmtId="0" xfId="0" applyAlignment="1" applyFont="1">
      <alignment horizontal="left" readingOrder="0" shrinkToFit="0" wrapText="0"/>
    </xf>
    <xf borderId="0" fillId="0" fontId="16" numFmtId="0" xfId="0" applyAlignment="1" applyFont="1">
      <alignment shrinkToFit="0" wrapText="0"/>
    </xf>
    <xf borderId="0" fillId="3" fontId="17" numFmtId="0" xfId="0" applyAlignment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5.13" defaultRowHeight="15.75"/>
  <cols>
    <col customWidth="1" min="1" max="1" width="10.63"/>
    <col customWidth="1" min="2" max="2" width="7.63"/>
    <col customWidth="1" min="3" max="3" width="6.38"/>
    <col customWidth="1" min="4" max="4" width="22.5"/>
    <col customWidth="1" hidden="1" min="5" max="5" width="0.13"/>
    <col customWidth="1" min="6" max="6" width="3.38"/>
    <col customWidth="1" min="7" max="15" width="2.63"/>
    <col customWidth="1" hidden="1" min="16" max="16" width="2.63"/>
    <col customWidth="1" min="17" max="18" width="3.0"/>
    <col customWidth="1" min="19" max="25" width="2.63"/>
    <col customWidth="1" min="26" max="26" width="2.75"/>
    <col customWidth="1" min="27" max="30" width="2.63"/>
    <col customWidth="1" min="31" max="31" width="19.13"/>
    <col customWidth="1" min="32" max="32" width="21.13"/>
    <col customWidth="1" min="33" max="33" width="13.63"/>
    <col customWidth="1" min="34" max="34" width="15.0"/>
    <col customWidth="1" min="35" max="35" width="15.63"/>
    <col customWidth="1" min="36" max="36" width="4.13"/>
    <col customWidth="1" min="37" max="37" width="13.38"/>
    <col customWidth="1" min="38" max="38" width="2.5"/>
    <col customWidth="1" min="39" max="39" width="5.75"/>
    <col customWidth="1" min="40" max="40" width="6.13"/>
    <col customWidth="1" min="41" max="41" width="2.63"/>
    <col customWidth="1" min="42" max="42" width="1.88"/>
    <col customWidth="1" min="43" max="43" width="4.5"/>
    <col customWidth="1" min="44" max="44" width="10.0"/>
    <col customWidth="1" min="45" max="45" width="7.0"/>
    <col customWidth="1" min="46" max="54" width="7.75"/>
    <col customWidth="1" min="55" max="55" width="10.13"/>
  </cols>
  <sheetData>
    <row r="1" ht="18.0" customHeight="1">
      <c r="A1" s="1"/>
      <c r="B1" s="1"/>
      <c r="C1" s="2"/>
      <c r="D1" s="3" t="s">
        <v>0</v>
      </c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  <c r="AG1" s="5"/>
      <c r="AH1" s="5"/>
      <c r="AI1" s="3"/>
      <c r="AJ1" s="3"/>
      <c r="AK1" s="6"/>
      <c r="AL1" s="6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ht="36.75" customHeight="1">
      <c r="A2" s="7" t="s">
        <v>1</v>
      </c>
      <c r="B2" s="7" t="s">
        <v>2</v>
      </c>
      <c r="C2" s="8" t="s">
        <v>3</v>
      </c>
      <c r="D2" s="9"/>
      <c r="E2" s="9"/>
      <c r="F2" s="10"/>
      <c r="G2" s="8"/>
      <c r="H2" s="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1" t="s">
        <v>4</v>
      </c>
      <c r="AE2" s="12" t="s">
        <v>5</v>
      </c>
      <c r="AF2" s="12" t="s">
        <v>6</v>
      </c>
      <c r="AG2" s="12" t="s">
        <v>7</v>
      </c>
      <c r="AH2" s="13"/>
      <c r="AI2" s="14" t="s">
        <v>8</v>
      </c>
      <c r="AJ2" s="15" t="s">
        <v>9</v>
      </c>
      <c r="AK2" s="16" t="s">
        <v>10</v>
      </c>
      <c r="AL2" s="17" t="s">
        <v>11</v>
      </c>
      <c r="AM2" s="18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</row>
    <row r="3" ht="36.75" customHeight="1">
      <c r="A3" s="20"/>
      <c r="B3" s="20"/>
      <c r="C3" s="21"/>
      <c r="D3" s="22" t="s">
        <v>12</v>
      </c>
      <c r="E3" s="22" t="s">
        <v>13</v>
      </c>
      <c r="F3" s="22" t="s">
        <v>14</v>
      </c>
      <c r="G3" s="23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2" t="s">
        <v>21</v>
      </c>
      <c r="N3" s="23" t="s">
        <v>22</v>
      </c>
      <c r="O3" s="23" t="s">
        <v>23</v>
      </c>
      <c r="P3" s="23" t="s">
        <v>24</v>
      </c>
      <c r="Q3" s="23" t="s">
        <v>24</v>
      </c>
      <c r="R3" s="23" t="s">
        <v>25</v>
      </c>
      <c r="S3" s="23" t="s">
        <v>26</v>
      </c>
      <c r="T3" s="23" t="s">
        <v>27</v>
      </c>
      <c r="U3" s="23" t="s">
        <v>28</v>
      </c>
      <c r="V3" s="23" t="s">
        <v>29</v>
      </c>
      <c r="W3" s="23" t="s">
        <v>30</v>
      </c>
      <c r="X3" s="23" t="s">
        <v>31</v>
      </c>
      <c r="Y3" s="23" t="s">
        <v>32</v>
      </c>
      <c r="Z3" s="23" t="s">
        <v>33</v>
      </c>
      <c r="AA3" s="24" t="s">
        <v>34</v>
      </c>
      <c r="AB3" s="24" t="s">
        <v>35</v>
      </c>
      <c r="AC3" s="25" t="s">
        <v>36</v>
      </c>
      <c r="AD3" s="26"/>
      <c r="AE3" s="27"/>
      <c r="AF3" s="27"/>
      <c r="AG3" s="27"/>
      <c r="AH3" s="22" t="s">
        <v>37</v>
      </c>
      <c r="AI3" s="28"/>
      <c r="AJ3" s="29" t="s">
        <v>38</v>
      </c>
      <c r="AK3" s="29"/>
      <c r="AL3" s="30"/>
      <c r="AM3" s="31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ht="12.75" customHeight="1">
      <c r="A4" s="32">
        <v>4.0</v>
      </c>
      <c r="B4" s="32">
        <v>1.0</v>
      </c>
      <c r="C4" s="33">
        <v>74.0</v>
      </c>
      <c r="D4" s="34" t="s">
        <v>39</v>
      </c>
      <c r="E4" s="35"/>
      <c r="F4" s="36">
        <v>10.0</v>
      </c>
      <c r="G4" s="36">
        <v>10.0</v>
      </c>
      <c r="H4" s="36">
        <v>8.0</v>
      </c>
      <c r="I4" s="36">
        <v>9.0</v>
      </c>
      <c r="J4" s="36">
        <v>9.0</v>
      </c>
      <c r="K4" s="36">
        <v>10.0</v>
      </c>
      <c r="L4" s="36">
        <v>10.0</v>
      </c>
      <c r="M4" s="36">
        <v>10.0</v>
      </c>
      <c r="N4" s="36">
        <v>10.0</v>
      </c>
      <c r="O4" s="36">
        <v>10.0</v>
      </c>
      <c r="P4" s="36"/>
      <c r="Q4" s="36"/>
      <c r="R4" s="36">
        <v>10.0</v>
      </c>
      <c r="S4" s="36">
        <v>9.0</v>
      </c>
      <c r="T4" s="36">
        <v>10.0</v>
      </c>
      <c r="U4" s="36">
        <v>9.0</v>
      </c>
      <c r="V4" s="36">
        <v>10.0</v>
      </c>
      <c r="W4" s="36">
        <v>9.0</v>
      </c>
      <c r="X4" s="36">
        <v>10.0</v>
      </c>
      <c r="Y4" s="36">
        <v>10.0</v>
      </c>
      <c r="Z4" s="36">
        <v>8.0</v>
      </c>
      <c r="AA4" s="37">
        <v>9.0</v>
      </c>
      <c r="AB4" s="37">
        <v>10.0</v>
      </c>
      <c r="AC4" s="37">
        <v>10.0</v>
      </c>
      <c r="AD4" s="38">
        <f t="shared" ref="AD4:AD25" si="1">COUNTA(F4:AC4)</f>
        <v>22</v>
      </c>
      <c r="AE4" s="39">
        <f t="shared" ref="AE4:AE100" si="2">+AG4/AF4</f>
        <v>12.6</v>
      </c>
      <c r="AF4" s="40">
        <v>5.0</v>
      </c>
      <c r="AG4" s="40">
        <f>11+14+12+14+12</f>
        <v>63</v>
      </c>
      <c r="AH4" s="41">
        <f t="shared" ref="AH4:AH100" si="3">SUM(F4:AC4)</f>
        <v>210</v>
      </c>
      <c r="AI4" s="42">
        <v>5.0</v>
      </c>
      <c r="AJ4" s="43">
        <f t="shared" ref="AJ4:AJ100" si="4">SUM(AH4:AI4)</f>
        <v>215</v>
      </c>
      <c r="AK4" s="44">
        <f t="shared" ref="AK4:AK100" si="5">+AJ4/AE4*$AE$101</f>
        <v>204.7581352</v>
      </c>
      <c r="AL4" s="45"/>
      <c r="AM4" s="46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ht="12.75" customHeight="1">
      <c r="A5" s="47">
        <v>16.0</v>
      </c>
      <c r="B5" s="47">
        <v>2.0</v>
      </c>
      <c r="C5" s="33">
        <v>51.0</v>
      </c>
      <c r="D5" s="34" t="s">
        <v>40</v>
      </c>
      <c r="E5" s="35"/>
      <c r="F5" s="36">
        <v>10.0</v>
      </c>
      <c r="G5" s="36">
        <v>10.0</v>
      </c>
      <c r="H5" s="36">
        <v>8.0</v>
      </c>
      <c r="I5" s="36">
        <v>7.5</v>
      </c>
      <c r="J5" s="36">
        <v>9.0</v>
      </c>
      <c r="K5" s="36">
        <v>10.0</v>
      </c>
      <c r="L5" s="36">
        <v>8.0</v>
      </c>
      <c r="M5" s="36">
        <v>10.0</v>
      </c>
      <c r="N5" s="36">
        <v>8.0</v>
      </c>
      <c r="O5" s="36">
        <v>10.0</v>
      </c>
      <c r="P5" s="36"/>
      <c r="Q5" s="36"/>
      <c r="R5" s="36">
        <v>10.0</v>
      </c>
      <c r="S5" s="36">
        <v>10.0</v>
      </c>
      <c r="T5" s="36">
        <v>10.0</v>
      </c>
      <c r="U5" s="36">
        <v>10.0</v>
      </c>
      <c r="V5" s="36">
        <v>10.0</v>
      </c>
      <c r="W5" s="36">
        <v>10.0</v>
      </c>
      <c r="X5" s="36">
        <v>10.0</v>
      </c>
      <c r="Y5" s="36">
        <v>10.0</v>
      </c>
      <c r="Z5" s="36">
        <v>9.0</v>
      </c>
      <c r="AA5" s="37">
        <v>9.0</v>
      </c>
      <c r="AB5" s="37">
        <v>10.0</v>
      </c>
      <c r="AC5" s="37">
        <v>9.0</v>
      </c>
      <c r="AD5" s="38">
        <f t="shared" si="1"/>
        <v>22</v>
      </c>
      <c r="AE5" s="39">
        <f t="shared" si="2"/>
        <v>14.66666667</v>
      </c>
      <c r="AF5" s="48">
        <v>6.0</v>
      </c>
      <c r="AG5" s="48">
        <v>88.0</v>
      </c>
      <c r="AH5" s="49">
        <f t="shared" si="3"/>
        <v>207.5</v>
      </c>
      <c r="AI5" s="42">
        <v>5.0</v>
      </c>
      <c r="AJ5" s="43">
        <f t="shared" si="4"/>
        <v>212.5</v>
      </c>
      <c r="AK5" s="44">
        <f t="shared" si="5"/>
        <v>173.8604356</v>
      </c>
      <c r="AL5" s="45"/>
      <c r="AM5" s="46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ht="12.75" customHeight="1">
      <c r="A6" s="47">
        <v>19.0</v>
      </c>
      <c r="B6" s="47">
        <v>3.0</v>
      </c>
      <c r="C6" s="33">
        <v>44.0</v>
      </c>
      <c r="D6" s="34" t="s">
        <v>41</v>
      </c>
      <c r="E6" s="35"/>
      <c r="F6" s="36">
        <v>9.0</v>
      </c>
      <c r="G6" s="36">
        <v>9.0</v>
      </c>
      <c r="H6" s="36">
        <v>7.0</v>
      </c>
      <c r="I6" s="36">
        <v>8.5</v>
      </c>
      <c r="J6" s="36">
        <v>8.0</v>
      </c>
      <c r="K6" s="36">
        <v>10.0</v>
      </c>
      <c r="L6" s="36">
        <v>10.0</v>
      </c>
      <c r="M6" s="36">
        <v>10.0</v>
      </c>
      <c r="N6" s="36">
        <v>9.0</v>
      </c>
      <c r="O6" s="36">
        <v>10.0</v>
      </c>
      <c r="P6" s="36"/>
      <c r="Q6" s="36"/>
      <c r="R6" s="36">
        <v>10.0</v>
      </c>
      <c r="S6" s="36">
        <v>8.0</v>
      </c>
      <c r="T6" s="36">
        <v>10.0</v>
      </c>
      <c r="U6" s="36">
        <v>10.0</v>
      </c>
      <c r="V6" s="36">
        <v>9.0</v>
      </c>
      <c r="W6" s="36">
        <v>10.0</v>
      </c>
      <c r="X6" s="36">
        <v>10.0</v>
      </c>
      <c r="Y6" s="36">
        <v>9.0</v>
      </c>
      <c r="Z6" s="36">
        <v>9.0</v>
      </c>
      <c r="AA6" s="37">
        <v>10.0</v>
      </c>
      <c r="AB6" s="37">
        <v>9.0</v>
      </c>
      <c r="AC6" s="37">
        <v>10.0</v>
      </c>
      <c r="AD6" s="38">
        <f t="shared" si="1"/>
        <v>22</v>
      </c>
      <c r="AE6" s="39">
        <f t="shared" si="2"/>
        <v>15.6</v>
      </c>
      <c r="AF6" s="48">
        <v>5.0</v>
      </c>
      <c r="AG6" s="50">
        <f>18+17+17+12+14</f>
        <v>78</v>
      </c>
      <c r="AH6" s="49">
        <f t="shared" si="3"/>
        <v>204.5</v>
      </c>
      <c r="AI6" s="42">
        <v>5.0</v>
      </c>
      <c r="AJ6" s="43">
        <f t="shared" si="4"/>
        <v>209.5</v>
      </c>
      <c r="AK6" s="44">
        <f t="shared" si="5"/>
        <v>161.1508794</v>
      </c>
      <c r="AL6" s="51"/>
      <c r="AM6" s="46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ht="12.75" customHeight="1">
      <c r="A7" s="32">
        <v>8.0</v>
      </c>
      <c r="B7" s="47">
        <v>4.0</v>
      </c>
      <c r="C7" s="33">
        <v>8.0</v>
      </c>
      <c r="D7" s="34" t="s">
        <v>42</v>
      </c>
      <c r="E7" s="35"/>
      <c r="F7" s="36">
        <v>9.0</v>
      </c>
      <c r="G7" s="36">
        <v>9.0</v>
      </c>
      <c r="H7" s="36">
        <v>9.0</v>
      </c>
      <c r="I7" s="36">
        <v>10.0</v>
      </c>
      <c r="J7" s="36">
        <v>10.0</v>
      </c>
      <c r="K7" s="36">
        <v>9.0</v>
      </c>
      <c r="L7" s="36">
        <v>10.0</v>
      </c>
      <c r="M7" s="36">
        <v>10.0</v>
      </c>
      <c r="N7" s="36">
        <v>8.0</v>
      </c>
      <c r="O7" s="36">
        <v>10.0</v>
      </c>
      <c r="P7" s="36"/>
      <c r="Q7" s="52"/>
      <c r="R7" s="52">
        <v>10.0</v>
      </c>
      <c r="S7" s="36">
        <v>7.0</v>
      </c>
      <c r="T7" s="36">
        <v>10.0</v>
      </c>
      <c r="U7" s="36">
        <v>10.0</v>
      </c>
      <c r="V7" s="36">
        <v>9.0</v>
      </c>
      <c r="W7" s="36">
        <v>10.0</v>
      </c>
      <c r="X7" s="36">
        <v>10.0</v>
      </c>
      <c r="Y7" s="36">
        <v>9.0</v>
      </c>
      <c r="Z7" s="36">
        <v>9.0</v>
      </c>
      <c r="AA7" s="36">
        <v>9.0</v>
      </c>
      <c r="AB7" s="36">
        <v>9.0</v>
      </c>
      <c r="AC7" s="36">
        <v>8.0</v>
      </c>
      <c r="AD7" s="38">
        <f t="shared" si="1"/>
        <v>22</v>
      </c>
      <c r="AE7" s="39">
        <f t="shared" si="2"/>
        <v>13.14285714</v>
      </c>
      <c r="AF7" s="48">
        <v>7.0</v>
      </c>
      <c r="AG7" s="48">
        <v>92.0</v>
      </c>
      <c r="AH7" s="49">
        <f t="shared" si="3"/>
        <v>204</v>
      </c>
      <c r="AI7" s="42">
        <v>5.0</v>
      </c>
      <c r="AJ7" s="43">
        <f t="shared" si="4"/>
        <v>209</v>
      </c>
      <c r="AK7" s="44">
        <f t="shared" si="5"/>
        <v>190.822574</v>
      </c>
      <c r="AL7" s="51" t="s">
        <v>43</v>
      </c>
      <c r="AM7" s="46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ht="12.75" customHeight="1">
      <c r="A8" s="32">
        <v>23.0</v>
      </c>
      <c r="B8" s="32">
        <v>5.0</v>
      </c>
      <c r="C8" s="33">
        <v>14.0</v>
      </c>
      <c r="D8" s="34" t="s">
        <v>44</v>
      </c>
      <c r="E8" s="35"/>
      <c r="F8" s="36">
        <v>9.0</v>
      </c>
      <c r="G8" s="36">
        <v>10.0</v>
      </c>
      <c r="H8" s="36">
        <v>9.0</v>
      </c>
      <c r="I8" s="36">
        <v>9.0</v>
      </c>
      <c r="J8" s="36">
        <v>8.0</v>
      </c>
      <c r="K8" s="36">
        <v>10.0</v>
      </c>
      <c r="L8" s="36">
        <v>9.0</v>
      </c>
      <c r="M8" s="36">
        <v>10.0</v>
      </c>
      <c r="N8" s="36">
        <v>10.0</v>
      </c>
      <c r="O8" s="36">
        <v>10.0</v>
      </c>
      <c r="P8" s="36"/>
      <c r="Q8" s="36"/>
      <c r="R8" s="36">
        <v>10.0</v>
      </c>
      <c r="S8" s="36">
        <v>8.0</v>
      </c>
      <c r="T8" s="36">
        <v>10.0</v>
      </c>
      <c r="U8" s="36">
        <v>9.0</v>
      </c>
      <c r="V8" s="36">
        <v>10.0</v>
      </c>
      <c r="W8" s="36">
        <v>6.0</v>
      </c>
      <c r="X8" s="36">
        <v>10.0</v>
      </c>
      <c r="Y8" s="36">
        <v>9.0</v>
      </c>
      <c r="Z8" s="36">
        <v>9.0</v>
      </c>
      <c r="AA8" s="37">
        <v>10.0</v>
      </c>
      <c r="AB8" s="37">
        <v>6.0</v>
      </c>
      <c r="AC8" s="37">
        <v>10.0</v>
      </c>
      <c r="AD8" s="38">
        <f t="shared" si="1"/>
        <v>22</v>
      </c>
      <c r="AE8" s="53">
        <f t="shared" si="2"/>
        <v>16.33333333</v>
      </c>
      <c r="AF8" s="48">
        <v>6.0</v>
      </c>
      <c r="AG8" s="48">
        <f>17+15+18+15+17+16</f>
        <v>98</v>
      </c>
      <c r="AH8" s="49">
        <f t="shared" si="3"/>
        <v>201</v>
      </c>
      <c r="AI8" s="54">
        <v>5.0</v>
      </c>
      <c r="AJ8" s="55">
        <f t="shared" si="4"/>
        <v>206</v>
      </c>
      <c r="AK8" s="44">
        <f t="shared" si="5"/>
        <v>151.3441526</v>
      </c>
      <c r="AL8" s="51"/>
      <c r="AM8" s="46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ht="12.75" customHeight="1">
      <c r="A9" s="47">
        <v>13.0</v>
      </c>
      <c r="B9" s="47">
        <v>6.0</v>
      </c>
      <c r="C9" s="33">
        <v>75.0</v>
      </c>
      <c r="D9" s="34" t="s">
        <v>45</v>
      </c>
      <c r="E9" s="35"/>
      <c r="F9" s="36">
        <v>10.0</v>
      </c>
      <c r="G9" s="36">
        <v>9.0</v>
      </c>
      <c r="H9" s="36">
        <v>9.0</v>
      </c>
      <c r="I9" s="36">
        <v>8.5</v>
      </c>
      <c r="J9" s="36">
        <v>9.0</v>
      </c>
      <c r="K9" s="36">
        <v>9.0</v>
      </c>
      <c r="L9" s="36">
        <v>6.0</v>
      </c>
      <c r="M9" s="36">
        <v>10.0</v>
      </c>
      <c r="N9" s="36">
        <v>9.0</v>
      </c>
      <c r="O9" s="36">
        <v>9.0</v>
      </c>
      <c r="P9" s="36"/>
      <c r="Q9" s="36"/>
      <c r="R9" s="36">
        <v>10.0</v>
      </c>
      <c r="S9" s="36">
        <v>8.0</v>
      </c>
      <c r="T9" s="36">
        <v>10.0</v>
      </c>
      <c r="U9" s="36">
        <v>9.0</v>
      </c>
      <c r="V9" s="36">
        <v>7.0</v>
      </c>
      <c r="W9" s="36">
        <v>10.0</v>
      </c>
      <c r="X9" s="36">
        <v>10.0</v>
      </c>
      <c r="Y9" s="36">
        <v>8.0</v>
      </c>
      <c r="Z9" s="36">
        <v>10.0</v>
      </c>
      <c r="AA9" s="37">
        <v>9.0</v>
      </c>
      <c r="AB9" s="37">
        <v>10.0</v>
      </c>
      <c r="AC9" s="37">
        <v>10.0</v>
      </c>
      <c r="AD9" s="38">
        <f t="shared" si="1"/>
        <v>22</v>
      </c>
      <c r="AE9" s="39">
        <f t="shared" si="2"/>
        <v>13.57142857</v>
      </c>
      <c r="AF9" s="48">
        <v>7.0</v>
      </c>
      <c r="AG9" s="48">
        <f>14+14+13+14+13+14+13</f>
        <v>95</v>
      </c>
      <c r="AH9" s="49">
        <f t="shared" si="3"/>
        <v>199.5</v>
      </c>
      <c r="AI9" s="42">
        <v>5.0</v>
      </c>
      <c r="AJ9" s="43">
        <f t="shared" si="4"/>
        <v>204.5</v>
      </c>
      <c r="AK9" s="44">
        <f t="shared" si="5"/>
        <v>180.8177238</v>
      </c>
      <c r="AL9" s="51"/>
      <c r="AM9" s="46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ht="12.75" customHeight="1">
      <c r="A10" s="47">
        <v>2.0</v>
      </c>
      <c r="B10" s="47">
        <v>7.0</v>
      </c>
      <c r="C10" s="33">
        <v>2.0</v>
      </c>
      <c r="D10" s="34" t="s">
        <v>46</v>
      </c>
      <c r="E10" s="35"/>
      <c r="F10" s="36">
        <v>10.0</v>
      </c>
      <c r="G10" s="36">
        <v>8.0</v>
      </c>
      <c r="H10" s="36">
        <v>10.0</v>
      </c>
      <c r="I10" s="36">
        <v>8.0</v>
      </c>
      <c r="J10" s="36">
        <v>9.0</v>
      </c>
      <c r="K10" s="36">
        <v>10.0</v>
      </c>
      <c r="L10" s="36">
        <v>7.0</v>
      </c>
      <c r="M10" s="36">
        <v>10.0</v>
      </c>
      <c r="N10" s="36">
        <v>8.0</v>
      </c>
      <c r="O10" s="36">
        <v>10.0</v>
      </c>
      <c r="P10" s="36"/>
      <c r="Q10" s="36"/>
      <c r="R10" s="36">
        <v>10.0</v>
      </c>
      <c r="S10" s="36">
        <v>7.0</v>
      </c>
      <c r="T10" s="36">
        <v>10.0</v>
      </c>
      <c r="U10" s="36">
        <v>10.0</v>
      </c>
      <c r="V10" s="36">
        <v>10.0</v>
      </c>
      <c r="W10" s="36">
        <v>10.0</v>
      </c>
      <c r="X10" s="36">
        <v>7.0</v>
      </c>
      <c r="Y10" s="36">
        <v>8.0</v>
      </c>
      <c r="Z10" s="36">
        <v>9.0</v>
      </c>
      <c r="AA10" s="37">
        <v>10.0</v>
      </c>
      <c r="AB10" s="37">
        <v>8.0</v>
      </c>
      <c r="AC10" s="37">
        <v>10.0</v>
      </c>
      <c r="AD10" s="38">
        <f t="shared" si="1"/>
        <v>22</v>
      </c>
      <c r="AE10" s="53">
        <f t="shared" si="2"/>
        <v>11.8</v>
      </c>
      <c r="AF10" s="48">
        <v>5.0</v>
      </c>
      <c r="AG10" s="50">
        <f>13+12+12+11+11</f>
        <v>59</v>
      </c>
      <c r="AH10" s="49">
        <f t="shared" si="3"/>
        <v>199</v>
      </c>
      <c r="AI10" s="54">
        <v>5.0</v>
      </c>
      <c r="AJ10" s="55">
        <f t="shared" si="4"/>
        <v>204</v>
      </c>
      <c r="AK10" s="44">
        <f t="shared" si="5"/>
        <v>207.4538079</v>
      </c>
      <c r="AL10" s="51"/>
      <c r="AM10" s="46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ht="12.75" customHeight="1">
      <c r="A11" s="32">
        <v>9.0</v>
      </c>
      <c r="B11" s="47">
        <v>8.0</v>
      </c>
      <c r="C11" s="33">
        <v>30.0</v>
      </c>
      <c r="D11" s="34" t="s">
        <v>47</v>
      </c>
      <c r="E11" s="35"/>
      <c r="F11" s="36">
        <v>10.0</v>
      </c>
      <c r="G11" s="36">
        <v>9.0</v>
      </c>
      <c r="H11" s="36">
        <v>9.0</v>
      </c>
      <c r="I11" s="36">
        <v>7.0</v>
      </c>
      <c r="J11" s="36">
        <v>7.5</v>
      </c>
      <c r="K11" s="36">
        <v>10.0</v>
      </c>
      <c r="L11" s="36">
        <v>8.0</v>
      </c>
      <c r="M11" s="36">
        <v>10.0</v>
      </c>
      <c r="N11" s="36">
        <v>9.0</v>
      </c>
      <c r="O11" s="36">
        <v>10.0</v>
      </c>
      <c r="P11" s="36"/>
      <c r="Q11" s="36"/>
      <c r="R11" s="36">
        <v>10.0</v>
      </c>
      <c r="S11" s="36">
        <v>7.0</v>
      </c>
      <c r="T11" s="36">
        <v>10.0</v>
      </c>
      <c r="U11" s="36">
        <v>10.0</v>
      </c>
      <c r="V11" s="36">
        <v>10.0</v>
      </c>
      <c r="W11" s="36">
        <v>10.0</v>
      </c>
      <c r="X11" s="36">
        <v>7.0</v>
      </c>
      <c r="Y11" s="36">
        <v>8.0</v>
      </c>
      <c r="Z11" s="36">
        <v>9.0</v>
      </c>
      <c r="AA11" s="37">
        <v>8.5</v>
      </c>
      <c r="AB11" s="37">
        <v>9.0</v>
      </c>
      <c r="AC11" s="37">
        <v>10.0</v>
      </c>
      <c r="AD11" s="38">
        <f t="shared" si="1"/>
        <v>22</v>
      </c>
      <c r="AE11" s="53">
        <f t="shared" si="2"/>
        <v>12.83333333</v>
      </c>
      <c r="AF11" s="48">
        <v>6.0</v>
      </c>
      <c r="AG11" s="50">
        <f>13+14+13+11+14+12</f>
        <v>77</v>
      </c>
      <c r="AH11" s="49">
        <f t="shared" si="3"/>
        <v>198</v>
      </c>
      <c r="AI11" s="54">
        <v>5.0</v>
      </c>
      <c r="AJ11" s="55">
        <f t="shared" si="4"/>
        <v>203</v>
      </c>
      <c r="AK11" s="44">
        <f t="shared" si="5"/>
        <v>189.8146874</v>
      </c>
      <c r="AL11" s="51"/>
      <c r="AM11" s="46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ht="12.75" customHeight="1">
      <c r="A12" s="32">
        <v>12.0</v>
      </c>
      <c r="B12" s="32">
        <v>9.0</v>
      </c>
      <c r="C12" s="33">
        <v>3.0</v>
      </c>
      <c r="D12" s="34" t="s">
        <v>48</v>
      </c>
      <c r="E12" s="35"/>
      <c r="F12" s="36">
        <v>10.0</v>
      </c>
      <c r="G12" s="36">
        <v>8.0</v>
      </c>
      <c r="H12" s="36">
        <v>8.0</v>
      </c>
      <c r="I12" s="36">
        <v>8.0</v>
      </c>
      <c r="J12" s="36">
        <v>7.0</v>
      </c>
      <c r="K12" s="36">
        <v>9.0</v>
      </c>
      <c r="L12" s="36">
        <v>8.0</v>
      </c>
      <c r="M12" s="36">
        <v>10.0</v>
      </c>
      <c r="N12" s="36">
        <v>9.0</v>
      </c>
      <c r="O12" s="36">
        <v>9.0</v>
      </c>
      <c r="P12" s="36"/>
      <c r="Q12" s="36"/>
      <c r="R12" s="36">
        <v>10.0</v>
      </c>
      <c r="S12" s="36">
        <v>7.0</v>
      </c>
      <c r="T12" s="36">
        <v>10.0</v>
      </c>
      <c r="U12" s="36">
        <v>10.0</v>
      </c>
      <c r="V12" s="36">
        <v>9.0</v>
      </c>
      <c r="W12" s="36">
        <v>10.0</v>
      </c>
      <c r="X12" s="36">
        <v>10.0</v>
      </c>
      <c r="Y12" s="36">
        <v>9.0</v>
      </c>
      <c r="Z12" s="36">
        <v>10.0</v>
      </c>
      <c r="AA12" s="37">
        <v>10.0</v>
      </c>
      <c r="AB12" s="37">
        <v>7.0</v>
      </c>
      <c r="AC12" s="37">
        <v>9.0</v>
      </c>
      <c r="AD12" s="38">
        <f t="shared" si="1"/>
        <v>22</v>
      </c>
      <c r="AE12" s="39">
        <f t="shared" si="2"/>
        <v>13.14285714</v>
      </c>
      <c r="AF12" s="48">
        <v>7.0</v>
      </c>
      <c r="AG12" s="48">
        <v>92.0</v>
      </c>
      <c r="AH12" s="49">
        <f t="shared" si="3"/>
        <v>197</v>
      </c>
      <c r="AI12" s="42">
        <v>5.0</v>
      </c>
      <c r="AJ12" s="43">
        <f t="shared" si="4"/>
        <v>202</v>
      </c>
      <c r="AK12" s="44">
        <f t="shared" si="5"/>
        <v>184.4313873</v>
      </c>
      <c r="AL12" s="51"/>
      <c r="AM12" s="46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ht="12.75" customHeight="1">
      <c r="A13" s="47">
        <v>7.0</v>
      </c>
      <c r="B13" s="47">
        <v>10.0</v>
      </c>
      <c r="C13" s="33">
        <v>61.0</v>
      </c>
      <c r="D13" s="34" t="s">
        <v>49</v>
      </c>
      <c r="E13" s="35"/>
      <c r="F13" s="36">
        <v>9.0</v>
      </c>
      <c r="G13" s="36">
        <v>8.0</v>
      </c>
      <c r="H13" s="36">
        <v>9.0</v>
      </c>
      <c r="I13" s="36">
        <v>9.0</v>
      </c>
      <c r="J13" s="36">
        <v>6.0</v>
      </c>
      <c r="K13" s="36">
        <v>10.0</v>
      </c>
      <c r="L13" s="36">
        <v>10.0</v>
      </c>
      <c r="M13" s="36">
        <v>10.0</v>
      </c>
      <c r="N13" s="36">
        <v>8.0</v>
      </c>
      <c r="O13" s="36">
        <v>7.0</v>
      </c>
      <c r="P13" s="36"/>
      <c r="Q13" s="36"/>
      <c r="R13" s="36">
        <v>10.0</v>
      </c>
      <c r="S13" s="36">
        <v>7.0</v>
      </c>
      <c r="T13" s="36">
        <v>10.0</v>
      </c>
      <c r="U13" s="36">
        <v>8.0</v>
      </c>
      <c r="V13" s="36">
        <v>9.0</v>
      </c>
      <c r="W13" s="36">
        <v>10.0</v>
      </c>
      <c r="X13" s="36">
        <v>10.0</v>
      </c>
      <c r="Y13" s="36">
        <v>8.0</v>
      </c>
      <c r="Z13" s="36">
        <v>10.0</v>
      </c>
      <c r="AA13" s="37">
        <v>8.5</v>
      </c>
      <c r="AB13" s="37">
        <v>9.0</v>
      </c>
      <c r="AC13" s="37">
        <v>10.0</v>
      </c>
      <c r="AD13" s="38">
        <f t="shared" si="1"/>
        <v>22</v>
      </c>
      <c r="AE13" s="39">
        <f t="shared" si="2"/>
        <v>12.5</v>
      </c>
      <c r="AF13" s="48">
        <v>2.0</v>
      </c>
      <c r="AG13" s="48">
        <v>25.0</v>
      </c>
      <c r="AH13" s="49">
        <f t="shared" si="3"/>
        <v>195.5</v>
      </c>
      <c r="AI13" s="42">
        <v>5.0</v>
      </c>
      <c r="AJ13" s="43">
        <f t="shared" si="4"/>
        <v>200.5</v>
      </c>
      <c r="AK13" s="44">
        <f t="shared" si="5"/>
        <v>192.4764566</v>
      </c>
      <c r="AL13" s="51"/>
      <c r="AM13" s="46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ht="12.75" customHeight="1">
      <c r="A14" s="47">
        <v>6.0</v>
      </c>
      <c r="B14" s="47">
        <v>11.0</v>
      </c>
      <c r="C14" s="33">
        <v>10.0</v>
      </c>
      <c r="D14" s="34" t="s">
        <v>50</v>
      </c>
      <c r="E14" s="35"/>
      <c r="F14" s="36">
        <v>9.0</v>
      </c>
      <c r="G14" s="36">
        <v>8.0</v>
      </c>
      <c r="H14" s="36">
        <v>7.0</v>
      </c>
      <c r="I14" s="36">
        <v>8.0</v>
      </c>
      <c r="J14" s="36">
        <v>8.0</v>
      </c>
      <c r="K14" s="36">
        <v>10.0</v>
      </c>
      <c r="L14" s="36">
        <v>10.0</v>
      </c>
      <c r="M14" s="36">
        <v>10.0</v>
      </c>
      <c r="N14" s="36">
        <v>10.0</v>
      </c>
      <c r="O14" s="36">
        <v>9.0</v>
      </c>
      <c r="P14" s="36"/>
      <c r="Q14" s="36"/>
      <c r="R14" s="36">
        <v>10.0</v>
      </c>
      <c r="S14" s="36">
        <v>6.0</v>
      </c>
      <c r="T14" s="36">
        <v>10.0</v>
      </c>
      <c r="U14" s="36">
        <v>9.0</v>
      </c>
      <c r="V14" s="36">
        <v>7.0</v>
      </c>
      <c r="W14" s="36">
        <v>10.0</v>
      </c>
      <c r="X14" s="36">
        <v>10.0</v>
      </c>
      <c r="Y14" s="36">
        <v>9.0</v>
      </c>
      <c r="Z14" s="36">
        <v>9.0</v>
      </c>
      <c r="AA14" s="37">
        <v>8.5</v>
      </c>
      <c r="AB14" s="37">
        <v>7.0</v>
      </c>
      <c r="AC14" s="37">
        <v>10.0</v>
      </c>
      <c r="AD14" s="38">
        <f t="shared" si="1"/>
        <v>22</v>
      </c>
      <c r="AE14" s="39">
        <f t="shared" si="2"/>
        <v>12.42857143</v>
      </c>
      <c r="AF14" s="48">
        <v>7.0</v>
      </c>
      <c r="AG14" s="48">
        <v>87.0</v>
      </c>
      <c r="AH14" s="49">
        <f t="shared" si="3"/>
        <v>194.5</v>
      </c>
      <c r="AI14" s="42">
        <v>5.0</v>
      </c>
      <c r="AJ14" s="43">
        <f t="shared" si="4"/>
        <v>199.5</v>
      </c>
      <c r="AK14" s="44">
        <f t="shared" si="5"/>
        <v>192.6171436</v>
      </c>
      <c r="AL14" s="51"/>
      <c r="AM14" s="46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ht="12.75" customHeight="1">
      <c r="A15" s="32">
        <v>25.0</v>
      </c>
      <c r="B15" s="47">
        <v>12.0</v>
      </c>
      <c r="C15" s="33">
        <v>42.0</v>
      </c>
      <c r="D15" s="34" t="s">
        <v>51</v>
      </c>
      <c r="E15" s="35"/>
      <c r="F15" s="36">
        <v>9.0</v>
      </c>
      <c r="G15" s="36">
        <v>9.0</v>
      </c>
      <c r="H15" s="36">
        <v>10.0</v>
      </c>
      <c r="I15" s="36">
        <v>8.0</v>
      </c>
      <c r="J15" s="36">
        <v>6.0</v>
      </c>
      <c r="K15" s="36">
        <v>9.0</v>
      </c>
      <c r="L15" s="36">
        <v>10.0</v>
      </c>
      <c r="M15" s="36">
        <v>10.0</v>
      </c>
      <c r="N15" s="36">
        <v>8.0</v>
      </c>
      <c r="O15" s="36">
        <v>10.0</v>
      </c>
      <c r="P15" s="36"/>
      <c r="Q15" s="36"/>
      <c r="R15" s="36">
        <v>10.0</v>
      </c>
      <c r="S15" s="36">
        <v>7.0</v>
      </c>
      <c r="T15" s="36">
        <v>10.0</v>
      </c>
      <c r="U15" s="36">
        <v>8.0</v>
      </c>
      <c r="V15" s="36">
        <v>10.0</v>
      </c>
      <c r="W15" s="36">
        <v>10.0</v>
      </c>
      <c r="X15" s="36">
        <v>9.0</v>
      </c>
      <c r="Y15" s="36">
        <v>8.0</v>
      </c>
      <c r="Z15" s="36">
        <v>9.0</v>
      </c>
      <c r="AA15" s="37">
        <v>8.0</v>
      </c>
      <c r="AB15" s="37">
        <v>6.0</v>
      </c>
      <c r="AC15" s="37">
        <v>10.0</v>
      </c>
      <c r="AD15" s="38">
        <f t="shared" si="1"/>
        <v>22</v>
      </c>
      <c r="AE15" s="39">
        <f t="shared" si="2"/>
        <v>15.85714286</v>
      </c>
      <c r="AF15" s="48">
        <v>7.0</v>
      </c>
      <c r="AG15" s="48">
        <f>16+17+17+15+15+15+16</f>
        <v>111</v>
      </c>
      <c r="AH15" s="49">
        <f t="shared" si="3"/>
        <v>194</v>
      </c>
      <c r="AI15" s="42">
        <v>5.0</v>
      </c>
      <c r="AJ15" s="43">
        <f t="shared" si="4"/>
        <v>199</v>
      </c>
      <c r="AK15" s="44">
        <f t="shared" si="5"/>
        <v>150.5918222</v>
      </c>
      <c r="AL15" s="51"/>
      <c r="AM15" s="46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ht="12.75" customHeight="1">
      <c r="A16" s="32">
        <v>5.0</v>
      </c>
      <c r="B16" s="32">
        <v>13.0</v>
      </c>
      <c r="C16" s="33">
        <v>83.0</v>
      </c>
      <c r="D16" s="34" t="s">
        <v>52</v>
      </c>
      <c r="E16" s="35"/>
      <c r="F16" s="36">
        <v>10.0</v>
      </c>
      <c r="G16" s="36">
        <v>8.0</v>
      </c>
      <c r="H16" s="36">
        <v>9.0</v>
      </c>
      <c r="I16" s="36">
        <v>10.0</v>
      </c>
      <c r="J16" s="36">
        <v>7.0</v>
      </c>
      <c r="K16" s="36">
        <v>10.0</v>
      </c>
      <c r="L16" s="36">
        <v>8.0</v>
      </c>
      <c r="M16" s="36">
        <v>10.0</v>
      </c>
      <c r="N16" s="36">
        <v>9.0</v>
      </c>
      <c r="O16" s="36">
        <v>10.0</v>
      </c>
      <c r="P16" s="36"/>
      <c r="Q16" s="36"/>
      <c r="R16" s="36">
        <v>10.0</v>
      </c>
      <c r="S16" s="36">
        <v>7.0</v>
      </c>
      <c r="T16" s="36">
        <v>10.0</v>
      </c>
      <c r="U16" s="36">
        <v>8.0</v>
      </c>
      <c r="V16" s="36">
        <v>7.0</v>
      </c>
      <c r="W16" s="36">
        <v>10.0</v>
      </c>
      <c r="X16" s="36">
        <v>9.0</v>
      </c>
      <c r="Y16" s="36">
        <v>8.0</v>
      </c>
      <c r="Z16" s="36">
        <v>8.0</v>
      </c>
      <c r="AA16" s="37">
        <v>9.0</v>
      </c>
      <c r="AB16" s="37">
        <v>8.0</v>
      </c>
      <c r="AC16" s="37">
        <v>9.0</v>
      </c>
      <c r="AD16" s="38">
        <f t="shared" si="1"/>
        <v>22</v>
      </c>
      <c r="AE16" s="39">
        <f t="shared" si="2"/>
        <v>12</v>
      </c>
      <c r="AF16" s="48">
        <v>4.0</v>
      </c>
      <c r="AG16" s="48">
        <v>48.0</v>
      </c>
      <c r="AH16" s="49">
        <f t="shared" si="3"/>
        <v>194</v>
      </c>
      <c r="AI16" s="42">
        <v>5.0</v>
      </c>
      <c r="AJ16" s="43">
        <f t="shared" si="4"/>
        <v>199</v>
      </c>
      <c r="AK16" s="44">
        <f t="shared" si="5"/>
        <v>198.9963365</v>
      </c>
      <c r="AL16" s="51"/>
      <c r="AM16" s="46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ht="12.75" customHeight="1">
      <c r="A17" s="47">
        <v>14.0</v>
      </c>
      <c r="B17" s="47">
        <v>14.0</v>
      </c>
      <c r="C17" s="33">
        <v>31.0</v>
      </c>
      <c r="D17" s="34" t="s">
        <v>53</v>
      </c>
      <c r="E17" s="35"/>
      <c r="F17" s="36">
        <v>10.0</v>
      </c>
      <c r="G17" s="36">
        <v>8.0</v>
      </c>
      <c r="H17" s="36">
        <v>8.0</v>
      </c>
      <c r="I17" s="36">
        <v>8.0</v>
      </c>
      <c r="J17" s="36">
        <v>8.0</v>
      </c>
      <c r="K17" s="36">
        <v>10.0</v>
      </c>
      <c r="L17" s="36">
        <v>7.0</v>
      </c>
      <c r="M17" s="36">
        <v>10.0</v>
      </c>
      <c r="N17" s="36">
        <v>10.0</v>
      </c>
      <c r="O17" s="36">
        <v>9.0</v>
      </c>
      <c r="P17" s="36"/>
      <c r="Q17" s="36"/>
      <c r="R17" s="36">
        <v>10.0</v>
      </c>
      <c r="S17" s="36">
        <v>7.0</v>
      </c>
      <c r="T17" s="36">
        <v>10.0</v>
      </c>
      <c r="U17" s="36">
        <v>8.0</v>
      </c>
      <c r="V17" s="36">
        <v>8.0</v>
      </c>
      <c r="W17" s="36">
        <v>10.0</v>
      </c>
      <c r="X17" s="36">
        <v>10.0</v>
      </c>
      <c r="Y17" s="36">
        <v>8.0</v>
      </c>
      <c r="Z17" s="36">
        <v>9.0</v>
      </c>
      <c r="AA17" s="37">
        <v>8.5</v>
      </c>
      <c r="AB17" s="37">
        <v>7.5</v>
      </c>
      <c r="AC17" s="37">
        <v>9.0</v>
      </c>
      <c r="AD17" s="38">
        <f t="shared" si="1"/>
        <v>22</v>
      </c>
      <c r="AE17" s="39">
        <f t="shared" si="2"/>
        <v>13.2</v>
      </c>
      <c r="AF17" s="48">
        <v>5.0</v>
      </c>
      <c r="AG17" s="50">
        <f>15+12+11+14+14</f>
        <v>66</v>
      </c>
      <c r="AH17" s="49">
        <f t="shared" si="3"/>
        <v>193</v>
      </c>
      <c r="AI17" s="42">
        <v>5.0</v>
      </c>
      <c r="AJ17" s="43">
        <f t="shared" si="4"/>
        <v>198</v>
      </c>
      <c r="AK17" s="44">
        <f t="shared" si="5"/>
        <v>179.9966863</v>
      </c>
      <c r="AL17" s="51" t="s">
        <v>31</v>
      </c>
      <c r="AM17" s="46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ht="12.75" customHeight="1">
      <c r="A18" s="47">
        <v>3.0</v>
      </c>
      <c r="B18" s="47">
        <v>15.0</v>
      </c>
      <c r="C18" s="33">
        <v>7.0</v>
      </c>
      <c r="D18" s="34" t="s">
        <v>54</v>
      </c>
      <c r="E18" s="35"/>
      <c r="F18" s="36">
        <v>10.0</v>
      </c>
      <c r="G18" s="36">
        <v>5.0</v>
      </c>
      <c r="H18" s="36">
        <v>9.0</v>
      </c>
      <c r="I18" s="36">
        <v>8.5</v>
      </c>
      <c r="J18" s="36">
        <v>6.0</v>
      </c>
      <c r="K18" s="36">
        <v>9.0</v>
      </c>
      <c r="L18" s="36">
        <v>8.0</v>
      </c>
      <c r="M18" s="36">
        <v>10.0</v>
      </c>
      <c r="N18" s="36">
        <v>7.0</v>
      </c>
      <c r="O18" s="36">
        <v>10.0</v>
      </c>
      <c r="P18" s="36"/>
      <c r="Q18" s="36"/>
      <c r="R18" s="36">
        <v>10.0</v>
      </c>
      <c r="S18" s="36">
        <v>10.0</v>
      </c>
      <c r="T18" s="36">
        <v>10.0</v>
      </c>
      <c r="U18" s="36">
        <v>10.0</v>
      </c>
      <c r="V18" s="36">
        <v>8.0</v>
      </c>
      <c r="W18" s="36">
        <v>10.0</v>
      </c>
      <c r="X18" s="36">
        <v>8.0</v>
      </c>
      <c r="Y18" s="36">
        <v>8.0</v>
      </c>
      <c r="Z18" s="36">
        <v>8.0</v>
      </c>
      <c r="AA18" s="37">
        <v>9.0</v>
      </c>
      <c r="AB18" s="37">
        <v>8.0</v>
      </c>
      <c r="AC18" s="37">
        <v>10.0</v>
      </c>
      <c r="AD18" s="38">
        <f t="shared" si="1"/>
        <v>22</v>
      </c>
      <c r="AE18" s="39">
        <f t="shared" si="2"/>
        <v>11.42857143</v>
      </c>
      <c r="AF18" s="48">
        <v>7.0</v>
      </c>
      <c r="AG18" s="48">
        <v>80.0</v>
      </c>
      <c r="AH18" s="49">
        <f t="shared" si="3"/>
        <v>191.5</v>
      </c>
      <c r="AI18" s="42">
        <v>5.0</v>
      </c>
      <c r="AJ18" s="43">
        <f t="shared" si="4"/>
        <v>196.5</v>
      </c>
      <c r="AK18" s="44">
        <f t="shared" si="5"/>
        <v>206.3212017</v>
      </c>
      <c r="AL18" s="45"/>
      <c r="AM18" s="46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ht="12.75" customHeight="1">
      <c r="A19" s="32">
        <v>1.0</v>
      </c>
      <c r="B19" s="47">
        <v>16.0</v>
      </c>
      <c r="C19" s="33">
        <v>15.0</v>
      </c>
      <c r="D19" s="34" t="s">
        <v>55</v>
      </c>
      <c r="E19" s="35"/>
      <c r="F19" s="36">
        <v>10.0</v>
      </c>
      <c r="G19" s="36">
        <v>9.5</v>
      </c>
      <c r="H19" s="36">
        <v>7.0</v>
      </c>
      <c r="I19" s="36">
        <v>7.0</v>
      </c>
      <c r="J19" s="36">
        <v>10.0</v>
      </c>
      <c r="K19" s="36">
        <v>10.0</v>
      </c>
      <c r="L19" s="36">
        <v>8.0</v>
      </c>
      <c r="M19" s="36">
        <v>10.0</v>
      </c>
      <c r="N19" s="36">
        <v>10.0</v>
      </c>
      <c r="O19" s="36">
        <v>9.0</v>
      </c>
      <c r="P19" s="36"/>
      <c r="Q19" s="36"/>
      <c r="R19" s="36">
        <v>10.0</v>
      </c>
      <c r="S19" s="36">
        <v>7.0</v>
      </c>
      <c r="T19" s="36">
        <v>10.0</v>
      </c>
      <c r="U19" s="36">
        <v>8.0</v>
      </c>
      <c r="V19" s="36">
        <v>7.0</v>
      </c>
      <c r="W19" s="36">
        <v>8.0</v>
      </c>
      <c r="X19" s="36">
        <v>9.0</v>
      </c>
      <c r="Y19" s="36">
        <v>8.0</v>
      </c>
      <c r="Z19" s="36">
        <v>7.0</v>
      </c>
      <c r="AA19" s="37">
        <v>7.5</v>
      </c>
      <c r="AB19" s="37">
        <v>9.0</v>
      </c>
      <c r="AC19" s="37">
        <v>9.0</v>
      </c>
      <c r="AD19" s="38">
        <f t="shared" si="1"/>
        <v>22</v>
      </c>
      <c r="AE19" s="39">
        <f t="shared" si="2"/>
        <v>11</v>
      </c>
      <c r="AF19" s="48">
        <v>3.0</v>
      </c>
      <c r="AG19" s="48">
        <v>33.0</v>
      </c>
      <c r="AH19" s="49">
        <f t="shared" si="3"/>
        <v>190</v>
      </c>
      <c r="AI19" s="42">
        <v>5.0</v>
      </c>
      <c r="AJ19" s="43">
        <f t="shared" si="4"/>
        <v>195</v>
      </c>
      <c r="AK19" s="44">
        <f t="shared" si="5"/>
        <v>212.7233565</v>
      </c>
      <c r="AL19" s="51"/>
      <c r="AM19" s="46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ht="12.75" customHeight="1">
      <c r="A20" s="32">
        <v>15.0</v>
      </c>
      <c r="B20" s="32">
        <v>17.0</v>
      </c>
      <c r="C20" s="33">
        <v>45.0</v>
      </c>
      <c r="D20" s="34" t="s">
        <v>56</v>
      </c>
      <c r="E20" s="35"/>
      <c r="F20" s="36">
        <v>9.0</v>
      </c>
      <c r="G20" s="36">
        <v>9.0</v>
      </c>
      <c r="H20" s="36">
        <v>8.0</v>
      </c>
      <c r="I20" s="36">
        <v>10.0</v>
      </c>
      <c r="J20" s="36">
        <v>7.0</v>
      </c>
      <c r="K20" s="36">
        <v>10.0</v>
      </c>
      <c r="L20" s="36">
        <v>9.0</v>
      </c>
      <c r="M20" s="36">
        <v>10.0</v>
      </c>
      <c r="N20" s="36">
        <v>9.0</v>
      </c>
      <c r="O20" s="36">
        <v>10.0</v>
      </c>
      <c r="P20" s="36"/>
      <c r="Q20" s="52"/>
      <c r="R20" s="52">
        <v>10.0</v>
      </c>
      <c r="S20" s="36">
        <v>7.0</v>
      </c>
      <c r="T20" s="36">
        <v>10.0</v>
      </c>
      <c r="U20" s="36">
        <v>9.0</v>
      </c>
      <c r="V20" s="36">
        <v>7.0</v>
      </c>
      <c r="W20" s="36">
        <v>9.0</v>
      </c>
      <c r="X20" s="36">
        <v>10.0</v>
      </c>
      <c r="Y20" s="36">
        <v>8.0</v>
      </c>
      <c r="Z20" s="36">
        <v>7.0</v>
      </c>
      <c r="AA20" s="36">
        <v>10.0</v>
      </c>
      <c r="AB20" s="36">
        <v>7.0</v>
      </c>
      <c r="AC20" s="36">
        <v>8.0</v>
      </c>
      <c r="AD20" s="38">
        <f t="shared" si="1"/>
        <v>22</v>
      </c>
      <c r="AE20" s="39">
        <f t="shared" si="2"/>
        <v>13.2</v>
      </c>
      <c r="AF20" s="48">
        <v>5.0</v>
      </c>
      <c r="AG20" s="50">
        <f>14+14+14+12+12</f>
        <v>66</v>
      </c>
      <c r="AH20" s="49">
        <f t="shared" si="3"/>
        <v>193</v>
      </c>
      <c r="AI20" s="42"/>
      <c r="AJ20" s="43">
        <f t="shared" si="4"/>
        <v>193</v>
      </c>
      <c r="AK20" s="44">
        <f t="shared" si="5"/>
        <v>175.4513154</v>
      </c>
      <c r="AL20" s="51"/>
      <c r="AM20" s="46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ht="12.75" customHeight="1">
      <c r="A21" s="47">
        <v>11.0</v>
      </c>
      <c r="B21" s="47">
        <v>18.0</v>
      </c>
      <c r="C21" s="33">
        <v>5.0</v>
      </c>
      <c r="D21" s="34" t="s">
        <v>57</v>
      </c>
      <c r="E21" s="56"/>
      <c r="F21" s="52">
        <v>9.0</v>
      </c>
      <c r="G21" s="52">
        <v>9.0</v>
      </c>
      <c r="H21" s="52">
        <v>10.0</v>
      </c>
      <c r="I21" s="52">
        <v>9.0</v>
      </c>
      <c r="J21" s="52">
        <v>8.0</v>
      </c>
      <c r="K21" s="52">
        <v>10.0</v>
      </c>
      <c r="L21" s="52">
        <v>10.0</v>
      </c>
      <c r="M21" s="52">
        <v>10.0</v>
      </c>
      <c r="N21" s="52">
        <v>9.0</v>
      </c>
      <c r="O21" s="52">
        <v>10.0</v>
      </c>
      <c r="P21" s="52"/>
      <c r="Q21" s="52"/>
      <c r="R21" s="52">
        <v>10.0</v>
      </c>
      <c r="S21" s="52">
        <v>7.0</v>
      </c>
      <c r="T21" s="52">
        <v>10.0</v>
      </c>
      <c r="U21" s="52">
        <v>10.0</v>
      </c>
      <c r="V21" s="52">
        <v>7.0</v>
      </c>
      <c r="W21" s="52">
        <v>10.0</v>
      </c>
      <c r="X21" s="52">
        <v>7.0</v>
      </c>
      <c r="Y21" s="52">
        <v>9.0</v>
      </c>
      <c r="Z21" s="52">
        <v>7.0</v>
      </c>
      <c r="AA21" s="57">
        <v>7.0</v>
      </c>
      <c r="AB21" s="57">
        <v>8.0</v>
      </c>
      <c r="AC21" s="57"/>
      <c r="AD21" s="58">
        <f t="shared" si="1"/>
        <v>21</v>
      </c>
      <c r="AE21" s="59">
        <f t="shared" si="2"/>
        <v>12.33333333</v>
      </c>
      <c r="AF21" s="48">
        <v>3.0</v>
      </c>
      <c r="AG21" s="50">
        <f>12+12+13</f>
        <v>37</v>
      </c>
      <c r="AH21" s="49">
        <f t="shared" si="3"/>
        <v>186</v>
      </c>
      <c r="AI21" s="60">
        <v>5.0</v>
      </c>
      <c r="AJ21" s="43">
        <f t="shared" si="4"/>
        <v>191</v>
      </c>
      <c r="AK21" s="44">
        <f t="shared" si="5"/>
        <v>185.8344167</v>
      </c>
      <c r="AL21" s="51"/>
      <c r="AM21" s="46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ht="12.75" customHeight="1">
      <c r="A22" s="47">
        <v>10.0</v>
      </c>
      <c r="B22" s="47">
        <v>19.0</v>
      </c>
      <c r="C22" s="33">
        <v>18.0</v>
      </c>
      <c r="D22" s="34" t="s">
        <v>58</v>
      </c>
      <c r="E22" s="35"/>
      <c r="F22" s="36">
        <v>9.0</v>
      </c>
      <c r="G22" s="36">
        <v>9.0</v>
      </c>
      <c r="H22" s="36">
        <v>8.0</v>
      </c>
      <c r="I22" s="36">
        <v>8.0</v>
      </c>
      <c r="J22" s="36">
        <v>9.0</v>
      </c>
      <c r="K22" s="36">
        <v>10.0</v>
      </c>
      <c r="L22" s="36">
        <v>8.0</v>
      </c>
      <c r="M22" s="36">
        <v>10.0</v>
      </c>
      <c r="N22" s="36">
        <v>7.0</v>
      </c>
      <c r="O22" s="36">
        <v>8.5</v>
      </c>
      <c r="P22" s="36"/>
      <c r="Q22" s="36"/>
      <c r="R22" s="36">
        <v>10.0</v>
      </c>
      <c r="S22" s="36">
        <v>6.0</v>
      </c>
      <c r="T22" s="36">
        <v>10.0</v>
      </c>
      <c r="U22" s="36">
        <v>8.0</v>
      </c>
      <c r="V22" s="36">
        <v>8.0</v>
      </c>
      <c r="W22" s="36">
        <v>8.0</v>
      </c>
      <c r="X22" s="36">
        <v>6.0</v>
      </c>
      <c r="Y22" s="36">
        <v>7.0</v>
      </c>
      <c r="Z22" s="36">
        <v>10.0</v>
      </c>
      <c r="AA22" s="37">
        <v>10.0</v>
      </c>
      <c r="AB22" s="37">
        <v>6.0</v>
      </c>
      <c r="AC22" s="37">
        <v>8.0</v>
      </c>
      <c r="AD22" s="38">
        <f t="shared" si="1"/>
        <v>22</v>
      </c>
      <c r="AE22" s="39">
        <f t="shared" si="2"/>
        <v>12.14285714</v>
      </c>
      <c r="AF22" s="48">
        <v>7.0</v>
      </c>
      <c r="AG22" s="50">
        <f>13+11+13+11+12+14+11</f>
        <v>85</v>
      </c>
      <c r="AH22" s="49">
        <f t="shared" si="3"/>
        <v>183.5</v>
      </c>
      <c r="AI22" s="42">
        <v>5.0</v>
      </c>
      <c r="AJ22" s="43">
        <f t="shared" si="4"/>
        <v>188.5</v>
      </c>
      <c r="AK22" s="44">
        <f t="shared" si="5"/>
        <v>186.2789236</v>
      </c>
      <c r="AL22" s="51" t="s">
        <v>28</v>
      </c>
      <c r="AM22" s="46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ht="12.75" customHeight="1">
      <c r="A23" s="32">
        <v>18.0</v>
      </c>
      <c r="B23" s="47">
        <v>20.0</v>
      </c>
      <c r="C23" s="33">
        <v>40.0</v>
      </c>
      <c r="D23" s="34" t="s">
        <v>59</v>
      </c>
      <c r="E23" s="35"/>
      <c r="F23" s="36">
        <v>8.0</v>
      </c>
      <c r="G23" s="36">
        <v>8.0</v>
      </c>
      <c r="H23" s="36">
        <v>9.0</v>
      </c>
      <c r="I23" s="36">
        <v>3.0</v>
      </c>
      <c r="J23" s="36">
        <v>10.0</v>
      </c>
      <c r="K23" s="36">
        <v>10.0</v>
      </c>
      <c r="L23" s="36">
        <v>9.0</v>
      </c>
      <c r="M23" s="36">
        <v>10.0</v>
      </c>
      <c r="N23" s="36">
        <v>7.0</v>
      </c>
      <c r="O23" s="36">
        <v>10.0</v>
      </c>
      <c r="P23" s="36"/>
      <c r="Q23" s="36"/>
      <c r="R23" s="36">
        <v>10.0</v>
      </c>
      <c r="S23" s="36">
        <v>7.0</v>
      </c>
      <c r="T23" s="36">
        <v>10.0</v>
      </c>
      <c r="U23" s="36"/>
      <c r="V23" s="36">
        <v>10.0</v>
      </c>
      <c r="W23" s="36">
        <v>10.0</v>
      </c>
      <c r="X23" s="36">
        <v>10.0</v>
      </c>
      <c r="Y23" s="36">
        <v>7.0</v>
      </c>
      <c r="Z23" s="36">
        <v>10.0</v>
      </c>
      <c r="AA23" s="37">
        <v>9.0</v>
      </c>
      <c r="AB23" s="37">
        <v>8.0</v>
      </c>
      <c r="AC23" s="37"/>
      <c r="AD23" s="38">
        <f t="shared" si="1"/>
        <v>20</v>
      </c>
      <c r="AE23" s="39">
        <f t="shared" si="2"/>
        <v>13.2</v>
      </c>
      <c r="AF23" s="48">
        <v>5.0</v>
      </c>
      <c r="AG23" s="50">
        <f>14+12+14+11+15</f>
        <v>66</v>
      </c>
      <c r="AH23" s="49">
        <f t="shared" si="3"/>
        <v>175</v>
      </c>
      <c r="AI23" s="42">
        <v>5.0</v>
      </c>
      <c r="AJ23" s="43">
        <f t="shared" si="4"/>
        <v>180</v>
      </c>
      <c r="AK23" s="44">
        <f t="shared" si="5"/>
        <v>163.6333512</v>
      </c>
      <c r="AL23" s="51"/>
      <c r="AM23" s="46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ht="12.75" customHeight="1">
      <c r="A24" s="32">
        <v>27.0</v>
      </c>
      <c r="B24" s="32">
        <v>21.0</v>
      </c>
      <c r="C24" s="33">
        <v>84.0</v>
      </c>
      <c r="D24" s="34" t="s">
        <v>60</v>
      </c>
      <c r="E24" s="35"/>
      <c r="F24" s="36"/>
      <c r="G24" s="36"/>
      <c r="H24" s="36">
        <v>7.0</v>
      </c>
      <c r="I24" s="36">
        <v>8.5</v>
      </c>
      <c r="J24" s="36">
        <v>7.0</v>
      </c>
      <c r="K24" s="36">
        <v>10.0</v>
      </c>
      <c r="L24" s="36">
        <v>8.0</v>
      </c>
      <c r="M24" s="36"/>
      <c r="N24" s="36">
        <v>7.0</v>
      </c>
      <c r="O24" s="36">
        <v>10.0</v>
      </c>
      <c r="P24" s="36"/>
      <c r="Q24" s="36"/>
      <c r="R24" s="36">
        <v>10.0</v>
      </c>
      <c r="S24" s="36">
        <v>9.0</v>
      </c>
      <c r="T24" s="36">
        <v>10.0</v>
      </c>
      <c r="U24" s="36">
        <v>7.0</v>
      </c>
      <c r="V24" s="36">
        <v>8.0</v>
      </c>
      <c r="W24" s="36">
        <v>10.0</v>
      </c>
      <c r="X24" s="36">
        <v>10.0</v>
      </c>
      <c r="Y24" s="36">
        <v>7.0</v>
      </c>
      <c r="Z24" s="36">
        <v>9.0</v>
      </c>
      <c r="AA24" s="37">
        <v>8.0</v>
      </c>
      <c r="AB24" s="37">
        <v>8.0</v>
      </c>
      <c r="AC24" s="37">
        <v>9.0</v>
      </c>
      <c r="AD24" s="38">
        <f t="shared" si="1"/>
        <v>19</v>
      </c>
      <c r="AE24" s="39">
        <f t="shared" si="2"/>
        <v>13.8</v>
      </c>
      <c r="AF24" s="48">
        <v>5.0</v>
      </c>
      <c r="AG24" s="50">
        <f>14+14+14+15+12</f>
        <v>69</v>
      </c>
      <c r="AH24" s="49">
        <f t="shared" si="3"/>
        <v>162.5</v>
      </c>
      <c r="AI24" s="42">
        <v>5.0</v>
      </c>
      <c r="AJ24" s="43">
        <f t="shared" si="4"/>
        <v>167.5</v>
      </c>
      <c r="AK24" s="44">
        <f t="shared" si="5"/>
        <v>145.6494925</v>
      </c>
      <c r="AL24" s="51"/>
      <c r="AM24" s="46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ht="12.75" customHeight="1">
      <c r="A25" s="47">
        <v>17.0</v>
      </c>
      <c r="B25" s="47">
        <v>22.0</v>
      </c>
      <c r="C25" s="33">
        <v>67.0</v>
      </c>
      <c r="D25" s="34" t="s">
        <v>61</v>
      </c>
      <c r="E25" s="35"/>
      <c r="F25" s="36">
        <v>9.0</v>
      </c>
      <c r="G25" s="36">
        <v>8.0</v>
      </c>
      <c r="H25" s="36">
        <v>7.0</v>
      </c>
      <c r="I25" s="36">
        <v>9.0</v>
      </c>
      <c r="J25" s="36">
        <v>7.0</v>
      </c>
      <c r="K25" s="36">
        <v>9.0</v>
      </c>
      <c r="L25" s="36">
        <v>9.0</v>
      </c>
      <c r="M25" s="36">
        <v>10.0</v>
      </c>
      <c r="N25" s="36"/>
      <c r="O25" s="36"/>
      <c r="P25" s="36"/>
      <c r="Q25" s="36"/>
      <c r="R25" s="36"/>
      <c r="S25" s="36">
        <v>9.0</v>
      </c>
      <c r="T25" s="36">
        <v>10.0</v>
      </c>
      <c r="U25" s="36">
        <v>8.0</v>
      </c>
      <c r="V25" s="36">
        <v>8.0</v>
      </c>
      <c r="W25" s="36">
        <v>10.0</v>
      </c>
      <c r="X25" s="36">
        <v>10.0</v>
      </c>
      <c r="Y25" s="36">
        <v>9.0</v>
      </c>
      <c r="Z25" s="36">
        <v>9.0</v>
      </c>
      <c r="AA25" s="37">
        <v>7.5</v>
      </c>
      <c r="AB25" s="37">
        <v>6.0</v>
      </c>
      <c r="AC25" s="37">
        <v>8.0</v>
      </c>
      <c r="AD25" s="38">
        <f t="shared" si="1"/>
        <v>19</v>
      </c>
      <c r="AE25" s="53">
        <f t="shared" si="2"/>
        <v>11.4</v>
      </c>
      <c r="AF25" s="48">
        <v>5.0</v>
      </c>
      <c r="AG25" s="50">
        <f>11+11+13+12+10</f>
        <v>57</v>
      </c>
      <c r="AH25" s="49">
        <f t="shared" si="3"/>
        <v>162.5</v>
      </c>
      <c r="AI25" s="54"/>
      <c r="AJ25" s="55">
        <f t="shared" si="4"/>
        <v>162.5</v>
      </c>
      <c r="AK25" s="44">
        <f t="shared" si="5"/>
        <v>171.0494826</v>
      </c>
      <c r="AL25" s="51"/>
      <c r="AM25" s="46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ht="12.75" customHeight="1">
      <c r="A26" s="47">
        <v>32.0</v>
      </c>
      <c r="B26" s="47">
        <v>23.0</v>
      </c>
      <c r="C26" s="33">
        <v>20.0</v>
      </c>
      <c r="D26" s="34" t="s">
        <v>62</v>
      </c>
      <c r="E26" s="35"/>
      <c r="F26" s="36">
        <v>9.5</v>
      </c>
      <c r="G26" s="36">
        <v>9.0</v>
      </c>
      <c r="H26" s="36">
        <v>10.0</v>
      </c>
      <c r="I26" s="36">
        <v>8.5</v>
      </c>
      <c r="J26" s="36">
        <v>8.0</v>
      </c>
      <c r="K26" s="36">
        <v>10.0</v>
      </c>
      <c r="L26" s="36">
        <v>10.0</v>
      </c>
      <c r="M26" s="36">
        <v>10.0</v>
      </c>
      <c r="N26" s="36">
        <v>9.0</v>
      </c>
      <c r="O26" s="36">
        <v>8.5</v>
      </c>
      <c r="P26" s="36"/>
      <c r="Q26" s="36"/>
      <c r="R26" s="36">
        <v>10.0</v>
      </c>
      <c r="S26" s="36">
        <v>7.0</v>
      </c>
      <c r="T26" s="36">
        <v>10.0</v>
      </c>
      <c r="U26" s="36"/>
      <c r="V26" s="36"/>
      <c r="W26" s="36"/>
      <c r="X26" s="36"/>
      <c r="Y26" s="36"/>
      <c r="Z26" s="36">
        <v>8.0</v>
      </c>
      <c r="AA26" s="37">
        <v>10.0</v>
      </c>
      <c r="AB26" s="37">
        <v>7.0</v>
      </c>
      <c r="AC26" s="37">
        <v>10.0</v>
      </c>
      <c r="AD26" s="61">
        <v>9.0</v>
      </c>
      <c r="AE26" s="53">
        <f t="shared" si="2"/>
        <v>14</v>
      </c>
      <c r="AF26" s="48">
        <v>5.0</v>
      </c>
      <c r="AG26" s="50">
        <f>15+14+12+12+17</f>
        <v>70</v>
      </c>
      <c r="AH26" s="49">
        <f t="shared" si="3"/>
        <v>154.5</v>
      </c>
      <c r="AI26" s="54">
        <v>5.0</v>
      </c>
      <c r="AJ26" s="55">
        <f t="shared" si="4"/>
        <v>159.5</v>
      </c>
      <c r="AK26" s="44">
        <f t="shared" si="5"/>
        <v>136.7117689</v>
      </c>
      <c r="AL26" s="51"/>
      <c r="AM26" s="46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ht="12.75" customHeight="1">
      <c r="A27" s="32">
        <v>37.0</v>
      </c>
      <c r="B27" s="47">
        <v>24.0</v>
      </c>
      <c r="C27" s="33">
        <v>78.0</v>
      </c>
      <c r="D27" s="34" t="s">
        <v>63</v>
      </c>
      <c r="E27" s="56"/>
      <c r="F27" s="52">
        <v>10.0</v>
      </c>
      <c r="G27" s="52">
        <v>10.0</v>
      </c>
      <c r="H27" s="52">
        <v>9.0</v>
      </c>
      <c r="I27" s="52">
        <v>8.0</v>
      </c>
      <c r="J27" s="52">
        <v>9.5</v>
      </c>
      <c r="K27" s="52"/>
      <c r="L27" s="52">
        <v>9.0</v>
      </c>
      <c r="M27" s="52">
        <v>10.0</v>
      </c>
      <c r="N27" s="52">
        <v>8.0</v>
      </c>
      <c r="O27" s="52">
        <v>10.0</v>
      </c>
      <c r="P27" s="52"/>
      <c r="Q27" s="52"/>
      <c r="R27" s="52">
        <v>10.0</v>
      </c>
      <c r="S27" s="52">
        <v>6.0</v>
      </c>
      <c r="T27" s="52">
        <v>10.0</v>
      </c>
      <c r="U27" s="52">
        <v>10.0</v>
      </c>
      <c r="V27" s="52">
        <v>10.0</v>
      </c>
      <c r="W27" s="52"/>
      <c r="X27" s="52">
        <v>10.0</v>
      </c>
      <c r="Y27" s="52"/>
      <c r="Z27" s="62"/>
      <c r="AA27" s="57">
        <v>9.0</v>
      </c>
      <c r="AB27" s="57">
        <v>8.0</v>
      </c>
      <c r="AC27" s="63"/>
      <c r="AD27" s="58">
        <f t="shared" ref="AD27:AD34" si="6">COUNTA(F27:AC27)</f>
        <v>17</v>
      </c>
      <c r="AE27" s="53">
        <f t="shared" si="2"/>
        <v>14.5</v>
      </c>
      <c r="AF27" s="48">
        <v>4.0</v>
      </c>
      <c r="AG27" s="48">
        <f>12+14+15+17</f>
        <v>58</v>
      </c>
      <c r="AH27" s="49">
        <f t="shared" si="3"/>
        <v>156.5</v>
      </c>
      <c r="AI27" s="54"/>
      <c r="AJ27" s="43">
        <f t="shared" si="4"/>
        <v>156.5</v>
      </c>
      <c r="AK27" s="44">
        <f t="shared" si="5"/>
        <v>129.514857</v>
      </c>
      <c r="AL27" s="51"/>
      <c r="AM27" s="46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ht="12.75" customHeight="1">
      <c r="A28" s="32">
        <v>28.0</v>
      </c>
      <c r="B28" s="32">
        <v>25.0</v>
      </c>
      <c r="C28" s="33">
        <v>72.0</v>
      </c>
      <c r="D28" s="34" t="s">
        <v>64</v>
      </c>
      <c r="E28" s="35"/>
      <c r="F28" s="36">
        <v>10.0</v>
      </c>
      <c r="G28" s="36">
        <v>9.0</v>
      </c>
      <c r="H28" s="36"/>
      <c r="I28" s="36"/>
      <c r="J28" s="64"/>
      <c r="K28" s="36"/>
      <c r="L28" s="36"/>
      <c r="M28" s="36">
        <v>9.5</v>
      </c>
      <c r="N28" s="36">
        <v>6.0</v>
      </c>
      <c r="O28" s="36">
        <v>10.0</v>
      </c>
      <c r="P28" s="36"/>
      <c r="Q28" s="36"/>
      <c r="R28" s="36">
        <v>10.0</v>
      </c>
      <c r="S28" s="36">
        <v>8.0</v>
      </c>
      <c r="T28" s="36">
        <v>10.0</v>
      </c>
      <c r="U28" s="36">
        <v>8.0</v>
      </c>
      <c r="V28" s="36">
        <v>7.0</v>
      </c>
      <c r="W28" s="36">
        <v>9.0</v>
      </c>
      <c r="X28" s="36">
        <v>9.0</v>
      </c>
      <c r="Y28" s="36">
        <v>8.0</v>
      </c>
      <c r="Z28" s="36">
        <v>10.0</v>
      </c>
      <c r="AA28" s="37">
        <v>10.0</v>
      </c>
      <c r="AB28" s="37">
        <v>8.0</v>
      </c>
      <c r="AC28" s="37">
        <v>9.0</v>
      </c>
      <c r="AD28" s="38">
        <f t="shared" si="6"/>
        <v>17</v>
      </c>
      <c r="AE28" s="53">
        <f t="shared" si="2"/>
        <v>12.83333333</v>
      </c>
      <c r="AF28" s="48">
        <v>6.0</v>
      </c>
      <c r="AG28" s="48">
        <f>15+13+12+12+12+13</f>
        <v>77</v>
      </c>
      <c r="AH28" s="49">
        <f t="shared" si="3"/>
        <v>150.5</v>
      </c>
      <c r="AI28" s="54">
        <v>5.0</v>
      </c>
      <c r="AJ28" s="55">
        <f t="shared" si="4"/>
        <v>155.5</v>
      </c>
      <c r="AK28" s="44">
        <f t="shared" si="5"/>
        <v>145.3999206</v>
      </c>
      <c r="AL28" s="51"/>
      <c r="AM28" s="46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ht="12.75" customHeight="1">
      <c r="A29" s="47">
        <v>21.0</v>
      </c>
      <c r="B29" s="47">
        <v>26.0</v>
      </c>
      <c r="C29" s="33">
        <v>82.0</v>
      </c>
      <c r="D29" s="34" t="s">
        <v>65</v>
      </c>
      <c r="E29" s="35"/>
      <c r="F29" s="36">
        <v>9.0</v>
      </c>
      <c r="G29" s="36">
        <v>9.0</v>
      </c>
      <c r="H29" s="36">
        <v>8.0</v>
      </c>
      <c r="I29" s="36"/>
      <c r="J29" s="36"/>
      <c r="K29" s="36"/>
      <c r="L29" s="36"/>
      <c r="M29" s="36">
        <v>9.5</v>
      </c>
      <c r="N29" s="36">
        <v>8.0</v>
      </c>
      <c r="O29" s="36">
        <v>7.0</v>
      </c>
      <c r="P29" s="36"/>
      <c r="Q29" s="36"/>
      <c r="R29" s="36">
        <v>10.0</v>
      </c>
      <c r="S29" s="36">
        <v>8.0</v>
      </c>
      <c r="T29" s="36">
        <v>10.0</v>
      </c>
      <c r="U29" s="36">
        <v>8.0</v>
      </c>
      <c r="V29" s="36">
        <v>7.0</v>
      </c>
      <c r="W29" s="36">
        <v>10.0</v>
      </c>
      <c r="X29" s="36">
        <v>7.0</v>
      </c>
      <c r="Y29" s="36">
        <v>7.0</v>
      </c>
      <c r="Z29" s="36">
        <v>8.0</v>
      </c>
      <c r="AA29" s="37">
        <v>8.0</v>
      </c>
      <c r="AB29" s="37">
        <v>8.0</v>
      </c>
      <c r="AC29" s="37">
        <v>9.0</v>
      </c>
      <c r="AD29" s="38">
        <f t="shared" si="6"/>
        <v>18</v>
      </c>
      <c r="AE29" s="53">
        <f t="shared" si="2"/>
        <v>12</v>
      </c>
      <c r="AF29" s="48">
        <v>4.0</v>
      </c>
      <c r="AG29" s="50">
        <f>12+13+12+11</f>
        <v>48</v>
      </c>
      <c r="AH29" s="49">
        <f t="shared" si="3"/>
        <v>150.5</v>
      </c>
      <c r="AI29" s="54">
        <v>5.0</v>
      </c>
      <c r="AJ29" s="55">
        <f t="shared" si="4"/>
        <v>155.5</v>
      </c>
      <c r="AK29" s="44">
        <f t="shared" si="5"/>
        <v>155.4971373</v>
      </c>
      <c r="AL29" s="45"/>
      <c r="AM29" s="46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ht="12.75" customHeight="1">
      <c r="A30" s="47">
        <v>29.0</v>
      </c>
      <c r="B30" s="47">
        <v>27.0</v>
      </c>
      <c r="C30" s="33">
        <v>73.0</v>
      </c>
      <c r="D30" s="34" t="s">
        <v>66</v>
      </c>
      <c r="E30" s="35"/>
      <c r="F30" s="36">
        <v>9.0</v>
      </c>
      <c r="G30" s="36">
        <v>9.0</v>
      </c>
      <c r="H30" s="36"/>
      <c r="I30" s="36"/>
      <c r="J30" s="36"/>
      <c r="K30" s="36"/>
      <c r="L30" s="36"/>
      <c r="M30" s="36">
        <v>10.0</v>
      </c>
      <c r="N30" s="36">
        <v>8.0</v>
      </c>
      <c r="O30" s="36">
        <v>9.0</v>
      </c>
      <c r="P30" s="36"/>
      <c r="Q30" s="36"/>
      <c r="R30" s="36">
        <v>10.0</v>
      </c>
      <c r="S30" s="36">
        <v>7.0</v>
      </c>
      <c r="T30" s="36">
        <v>10.0</v>
      </c>
      <c r="U30" s="36">
        <v>9.0</v>
      </c>
      <c r="V30" s="36">
        <v>7.0</v>
      </c>
      <c r="W30" s="36">
        <v>9.0</v>
      </c>
      <c r="X30" s="36">
        <v>9.0</v>
      </c>
      <c r="Y30" s="36">
        <v>8.0</v>
      </c>
      <c r="Z30" s="36">
        <v>9.0</v>
      </c>
      <c r="AA30" s="37">
        <v>9.0</v>
      </c>
      <c r="AB30" s="37">
        <v>8.0</v>
      </c>
      <c r="AC30" s="37">
        <v>8.0</v>
      </c>
      <c r="AD30" s="38">
        <f t="shared" si="6"/>
        <v>17</v>
      </c>
      <c r="AE30" s="39">
        <f t="shared" si="2"/>
        <v>12.83333333</v>
      </c>
      <c r="AF30" s="48">
        <v>6.0</v>
      </c>
      <c r="AG30" s="50">
        <f>14+13+13+12+13+12</f>
        <v>77</v>
      </c>
      <c r="AH30" s="49">
        <f t="shared" si="3"/>
        <v>148</v>
      </c>
      <c r="AI30" s="42">
        <v>5.0</v>
      </c>
      <c r="AJ30" s="43">
        <f t="shared" si="4"/>
        <v>153</v>
      </c>
      <c r="AK30" s="44">
        <f t="shared" si="5"/>
        <v>143.0623013</v>
      </c>
      <c r="AL30" s="51" t="s">
        <v>31</v>
      </c>
      <c r="AM30" s="46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ht="12.75" customHeight="1">
      <c r="A31" s="32">
        <v>24.0</v>
      </c>
      <c r="B31" s="47">
        <v>28.0</v>
      </c>
      <c r="C31" s="33">
        <v>69.0</v>
      </c>
      <c r="D31" s="34" t="s">
        <v>67</v>
      </c>
      <c r="E31" s="35"/>
      <c r="F31" s="36"/>
      <c r="G31" s="36">
        <v>6.0</v>
      </c>
      <c r="H31" s="36">
        <v>9.0</v>
      </c>
      <c r="I31" s="36">
        <v>9.0</v>
      </c>
      <c r="J31" s="36">
        <v>10.0</v>
      </c>
      <c r="K31" s="36">
        <v>7.0</v>
      </c>
      <c r="L31" s="36">
        <v>7.0</v>
      </c>
      <c r="M31" s="36">
        <v>10.0</v>
      </c>
      <c r="N31" s="36">
        <v>10.0</v>
      </c>
      <c r="O31" s="36">
        <v>7.5</v>
      </c>
      <c r="P31" s="36"/>
      <c r="Q31" s="36"/>
      <c r="R31" s="36">
        <v>10.0</v>
      </c>
      <c r="S31" s="36">
        <v>7.0</v>
      </c>
      <c r="T31" s="36">
        <v>10.0</v>
      </c>
      <c r="U31" s="36">
        <v>9.0</v>
      </c>
      <c r="V31" s="36">
        <v>9.0</v>
      </c>
      <c r="W31" s="36">
        <v>10.0</v>
      </c>
      <c r="X31" s="36">
        <v>10.0</v>
      </c>
      <c r="Y31" s="36">
        <v>7.0</v>
      </c>
      <c r="Z31" s="36"/>
      <c r="AA31" s="37"/>
      <c r="AB31" s="37"/>
      <c r="AC31" s="37"/>
      <c r="AD31" s="38">
        <f t="shared" si="6"/>
        <v>17</v>
      </c>
      <c r="AE31" s="39">
        <f t="shared" si="2"/>
        <v>12.14285714</v>
      </c>
      <c r="AF31" s="48">
        <v>7.0</v>
      </c>
      <c r="AG31" s="50">
        <f>13+11+12+11+12+13+13</f>
        <v>85</v>
      </c>
      <c r="AH31" s="49">
        <f t="shared" si="3"/>
        <v>147.5</v>
      </c>
      <c r="AI31" s="42">
        <v>5.0</v>
      </c>
      <c r="AJ31" s="43">
        <f t="shared" si="4"/>
        <v>152.5</v>
      </c>
      <c r="AK31" s="44">
        <f t="shared" si="5"/>
        <v>150.7031079</v>
      </c>
      <c r="AL31" s="51"/>
      <c r="AM31" s="46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ht="12.75" customHeight="1">
      <c r="A32" s="32">
        <v>22.0</v>
      </c>
      <c r="B32" s="32">
        <v>29.0</v>
      </c>
      <c r="C32" s="33">
        <v>21.0</v>
      </c>
      <c r="D32" s="34" t="s">
        <v>68</v>
      </c>
      <c r="E32" s="35"/>
      <c r="F32" s="36">
        <v>10.0</v>
      </c>
      <c r="G32" s="36">
        <v>9.0</v>
      </c>
      <c r="H32" s="36">
        <v>10.0</v>
      </c>
      <c r="I32" s="36">
        <v>8.0</v>
      </c>
      <c r="J32" s="36">
        <v>7.5</v>
      </c>
      <c r="K32" s="36">
        <v>9.0</v>
      </c>
      <c r="L32" s="36">
        <v>6.0</v>
      </c>
      <c r="M32" s="36">
        <v>10.0</v>
      </c>
      <c r="N32" s="36">
        <v>9.0</v>
      </c>
      <c r="O32" s="36">
        <v>9.0</v>
      </c>
      <c r="P32" s="36"/>
      <c r="Q32" s="36"/>
      <c r="R32" s="36">
        <v>10.0</v>
      </c>
      <c r="S32" s="36">
        <v>6.0</v>
      </c>
      <c r="T32" s="36">
        <v>10.0</v>
      </c>
      <c r="U32" s="36"/>
      <c r="V32" s="36"/>
      <c r="W32" s="36"/>
      <c r="X32" s="36"/>
      <c r="Y32" s="36"/>
      <c r="Z32" s="36">
        <v>8.0</v>
      </c>
      <c r="AA32" s="37">
        <v>10.0</v>
      </c>
      <c r="AB32" s="37">
        <v>8.0</v>
      </c>
      <c r="AC32" s="37">
        <v>10.0</v>
      </c>
      <c r="AD32" s="38">
        <f t="shared" si="6"/>
        <v>17</v>
      </c>
      <c r="AE32" s="39">
        <f t="shared" si="2"/>
        <v>11.8</v>
      </c>
      <c r="AF32" s="48">
        <v>5.0</v>
      </c>
      <c r="AG32" s="50">
        <f>12+11+13+11+12</f>
        <v>59</v>
      </c>
      <c r="AH32" s="49">
        <f t="shared" si="3"/>
        <v>149.5</v>
      </c>
      <c r="AI32" s="42"/>
      <c r="AJ32" s="43">
        <f t="shared" si="4"/>
        <v>149.5</v>
      </c>
      <c r="AK32" s="44">
        <f t="shared" si="5"/>
        <v>152.0310994</v>
      </c>
      <c r="AL32" s="51"/>
      <c r="AM32" s="46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ht="12.75" customHeight="1">
      <c r="A33" s="47">
        <v>38.0</v>
      </c>
      <c r="B33" s="47">
        <v>30.0</v>
      </c>
      <c r="C33" s="33">
        <v>97.0</v>
      </c>
      <c r="D33" s="34" t="s">
        <v>69</v>
      </c>
      <c r="E33" s="35"/>
      <c r="F33" s="36">
        <v>9.0</v>
      </c>
      <c r="G33" s="36">
        <v>9.0</v>
      </c>
      <c r="H33" s="36">
        <v>6.0</v>
      </c>
      <c r="I33" s="36">
        <v>10.0</v>
      </c>
      <c r="J33" s="36">
        <v>10.0</v>
      </c>
      <c r="K33" s="36">
        <v>10.0</v>
      </c>
      <c r="L33" s="36">
        <v>5.0</v>
      </c>
      <c r="M33" s="36">
        <v>10.0</v>
      </c>
      <c r="N33" s="36"/>
      <c r="O33" s="36"/>
      <c r="P33" s="36"/>
      <c r="Q33" s="36"/>
      <c r="R33" s="36"/>
      <c r="S33" s="36"/>
      <c r="T33" s="36"/>
      <c r="U33" s="36"/>
      <c r="V33" s="36">
        <v>10.0</v>
      </c>
      <c r="W33" s="36">
        <v>10.0</v>
      </c>
      <c r="X33" s="36">
        <v>9.0</v>
      </c>
      <c r="Y33" s="36">
        <v>9.0</v>
      </c>
      <c r="Z33" s="36">
        <v>9.0</v>
      </c>
      <c r="AA33" s="37">
        <v>7.5</v>
      </c>
      <c r="AB33" s="37">
        <v>6.0</v>
      </c>
      <c r="AC33" s="37">
        <v>10.0</v>
      </c>
      <c r="AD33" s="38">
        <f t="shared" si="6"/>
        <v>16</v>
      </c>
      <c r="AE33" s="39">
        <f t="shared" si="2"/>
        <v>13.6</v>
      </c>
      <c r="AF33" s="48">
        <v>5.0</v>
      </c>
      <c r="AG33" s="50">
        <f>14+14+14+13+13</f>
        <v>68</v>
      </c>
      <c r="AH33" s="49">
        <f t="shared" si="3"/>
        <v>139.5</v>
      </c>
      <c r="AI33" s="54">
        <v>5.0</v>
      </c>
      <c r="AJ33" s="55">
        <f t="shared" si="4"/>
        <v>144.5</v>
      </c>
      <c r="AK33" s="44">
        <f t="shared" si="5"/>
        <v>127.4976528</v>
      </c>
      <c r="AL33" s="51"/>
      <c r="AM33" s="46"/>
      <c r="AN33" s="3"/>
      <c r="AO33" s="65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ht="12.75" customHeight="1">
      <c r="A34" s="47">
        <v>26.0</v>
      </c>
      <c r="B34" s="47">
        <v>31.0</v>
      </c>
      <c r="C34" s="33">
        <v>58.0</v>
      </c>
      <c r="D34" s="34" t="s">
        <v>70</v>
      </c>
      <c r="E34" s="35"/>
      <c r="F34" s="36">
        <v>10.0</v>
      </c>
      <c r="G34" s="36">
        <v>8.0</v>
      </c>
      <c r="H34" s="36">
        <v>6.0</v>
      </c>
      <c r="I34" s="36">
        <v>5.5</v>
      </c>
      <c r="J34" s="36">
        <v>7.0</v>
      </c>
      <c r="K34" s="36">
        <v>8.0</v>
      </c>
      <c r="L34" s="36">
        <v>6.0</v>
      </c>
      <c r="M34" s="36">
        <v>10.0</v>
      </c>
      <c r="N34" s="36">
        <v>10.0</v>
      </c>
      <c r="O34" s="36">
        <v>9.0</v>
      </c>
      <c r="P34" s="36"/>
      <c r="Q34" s="36"/>
      <c r="R34" s="36">
        <v>10.0</v>
      </c>
      <c r="S34" s="36">
        <v>7.5</v>
      </c>
      <c r="T34" s="36">
        <v>10.0</v>
      </c>
      <c r="U34" s="36"/>
      <c r="V34" s="36">
        <v>8.0</v>
      </c>
      <c r="W34" s="36">
        <v>10.0</v>
      </c>
      <c r="X34" s="36">
        <v>6.0</v>
      </c>
      <c r="Y34" s="36">
        <v>7.0</v>
      </c>
      <c r="Z34" s="36"/>
      <c r="AA34" s="37"/>
      <c r="AB34" s="37"/>
      <c r="AC34" s="37"/>
      <c r="AD34" s="38">
        <f t="shared" si="6"/>
        <v>17</v>
      </c>
      <c r="AE34" s="39">
        <f t="shared" si="2"/>
        <v>11.66666667</v>
      </c>
      <c r="AF34" s="48">
        <v>6.0</v>
      </c>
      <c r="AG34" s="48">
        <f>12+12+11+11+12+12</f>
        <v>70</v>
      </c>
      <c r="AH34" s="49">
        <f t="shared" si="3"/>
        <v>138</v>
      </c>
      <c r="AI34" s="42">
        <v>5.0</v>
      </c>
      <c r="AJ34" s="43">
        <f t="shared" si="4"/>
        <v>143</v>
      </c>
      <c r="AK34" s="44">
        <f t="shared" si="5"/>
        <v>147.0830065</v>
      </c>
      <c r="AL34" s="51"/>
      <c r="AM34" s="46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ht="12.75" customHeight="1">
      <c r="A35" s="32">
        <v>31.0</v>
      </c>
      <c r="B35" s="47">
        <v>32.0</v>
      </c>
      <c r="C35" s="33">
        <v>28.0</v>
      </c>
      <c r="D35" s="34" t="s">
        <v>71</v>
      </c>
      <c r="E35" s="35"/>
      <c r="F35" s="36">
        <v>8.0</v>
      </c>
      <c r="G35" s="36">
        <v>9.0</v>
      </c>
      <c r="H35" s="36">
        <v>6.0</v>
      </c>
      <c r="I35" s="36">
        <v>8.0</v>
      </c>
      <c r="J35" s="36">
        <v>9.0</v>
      </c>
      <c r="K35" s="36">
        <v>10.0</v>
      </c>
      <c r="L35" s="36">
        <v>10.0</v>
      </c>
      <c r="M35" s="36">
        <v>10.0</v>
      </c>
      <c r="N35" s="36"/>
      <c r="O35" s="36">
        <v>10.0</v>
      </c>
      <c r="P35" s="36"/>
      <c r="Q35" s="36"/>
      <c r="R35" s="36"/>
      <c r="S35" s="36"/>
      <c r="T35" s="36"/>
      <c r="U35" s="36"/>
      <c r="V35" s="36"/>
      <c r="W35" s="36">
        <v>10.0</v>
      </c>
      <c r="X35" s="36">
        <v>8.0</v>
      </c>
      <c r="Y35" s="36">
        <v>8.0</v>
      </c>
      <c r="Z35" s="36">
        <v>9.0</v>
      </c>
      <c r="AA35" s="37">
        <v>9.0</v>
      </c>
      <c r="AB35" s="37">
        <v>8.0</v>
      </c>
      <c r="AC35" s="37">
        <v>9.0</v>
      </c>
      <c r="AD35" s="38"/>
      <c r="AE35" s="39">
        <f t="shared" si="2"/>
        <v>12</v>
      </c>
      <c r="AF35" s="48">
        <v>5.0</v>
      </c>
      <c r="AG35" s="48">
        <f>12+11+11+13+13</f>
        <v>60</v>
      </c>
      <c r="AH35" s="49">
        <f t="shared" si="3"/>
        <v>141</v>
      </c>
      <c r="AI35" s="66"/>
      <c r="AJ35" s="43">
        <f t="shared" si="4"/>
        <v>141</v>
      </c>
      <c r="AK35" s="44">
        <f t="shared" si="5"/>
        <v>140.9974043</v>
      </c>
      <c r="AL35" s="51"/>
      <c r="AM35" s="46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ht="12.75" customHeight="1">
      <c r="A36" s="32">
        <v>33.0</v>
      </c>
      <c r="B36" s="32">
        <v>33.0</v>
      </c>
      <c r="C36" s="33">
        <v>57.0</v>
      </c>
      <c r="D36" s="34" t="s">
        <v>72</v>
      </c>
      <c r="E36" s="35"/>
      <c r="F36" s="36">
        <v>10.0</v>
      </c>
      <c r="G36" s="36">
        <v>9.0</v>
      </c>
      <c r="H36" s="36">
        <v>9.0</v>
      </c>
      <c r="I36" s="36"/>
      <c r="J36" s="36"/>
      <c r="K36" s="36"/>
      <c r="L36" s="36">
        <v>8.0</v>
      </c>
      <c r="M36" s="36">
        <v>10.0</v>
      </c>
      <c r="N36" s="36">
        <v>7.0</v>
      </c>
      <c r="O36" s="36">
        <v>10.0</v>
      </c>
      <c r="P36" s="36"/>
      <c r="Q36" s="36"/>
      <c r="R36" s="36">
        <v>10.0</v>
      </c>
      <c r="S36" s="36">
        <v>7.0</v>
      </c>
      <c r="T36" s="36">
        <v>10.0</v>
      </c>
      <c r="U36" s="36">
        <v>8.0</v>
      </c>
      <c r="V36" s="36">
        <v>10.0</v>
      </c>
      <c r="W36" s="36">
        <v>10.0</v>
      </c>
      <c r="X36" s="36">
        <v>8.0</v>
      </c>
      <c r="Y36" s="36">
        <v>9.5</v>
      </c>
      <c r="Z36" s="36"/>
      <c r="AA36" s="37"/>
      <c r="AB36" s="37"/>
      <c r="AC36" s="37"/>
      <c r="AD36" s="38">
        <f t="shared" ref="AD36:AD45" si="7">COUNTA(F36:AC36)</f>
        <v>15</v>
      </c>
      <c r="AE36" s="39">
        <f t="shared" si="2"/>
        <v>12.33333333</v>
      </c>
      <c r="AF36" s="48">
        <v>6.0</v>
      </c>
      <c r="AG36" s="48">
        <f>12+12+13+13+12+12</f>
        <v>74</v>
      </c>
      <c r="AH36" s="49">
        <f t="shared" si="3"/>
        <v>135.5</v>
      </c>
      <c r="AI36" s="42">
        <v>5.0</v>
      </c>
      <c r="AJ36" s="43">
        <f t="shared" si="4"/>
        <v>140.5</v>
      </c>
      <c r="AK36" s="44">
        <f t="shared" si="5"/>
        <v>136.7001861</v>
      </c>
      <c r="AL36" s="51"/>
      <c r="AM36" s="46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ht="12.75" customHeight="1">
      <c r="A37" s="47">
        <v>39.0</v>
      </c>
      <c r="B37" s="47">
        <v>34.0</v>
      </c>
      <c r="C37" s="33">
        <v>50.0</v>
      </c>
      <c r="D37" s="34" t="s">
        <v>73</v>
      </c>
      <c r="E37" s="35"/>
      <c r="F37" s="36">
        <v>9.0</v>
      </c>
      <c r="G37" s="36">
        <v>9.0</v>
      </c>
      <c r="H37" s="36">
        <v>6.0</v>
      </c>
      <c r="I37" s="36">
        <v>7.0</v>
      </c>
      <c r="J37" s="36">
        <v>9.0</v>
      </c>
      <c r="K37" s="36">
        <v>7.0</v>
      </c>
      <c r="L37" s="36">
        <v>10.0</v>
      </c>
      <c r="M37" s="36">
        <v>10.0</v>
      </c>
      <c r="N37" s="36">
        <v>8.0</v>
      </c>
      <c r="O37" s="36">
        <v>9.0</v>
      </c>
      <c r="P37" s="36"/>
      <c r="Q37" s="36"/>
      <c r="R37" s="36">
        <v>10.0</v>
      </c>
      <c r="S37" s="36">
        <v>6.0</v>
      </c>
      <c r="T37" s="36">
        <v>10.0</v>
      </c>
      <c r="U37" s="36"/>
      <c r="V37" s="36"/>
      <c r="W37" s="36"/>
      <c r="X37" s="36"/>
      <c r="Y37" s="36"/>
      <c r="Z37" s="36"/>
      <c r="AA37" s="37">
        <v>10.0</v>
      </c>
      <c r="AB37" s="37">
        <v>9.0</v>
      </c>
      <c r="AC37" s="37">
        <v>10.0</v>
      </c>
      <c r="AD37" s="38">
        <f t="shared" si="7"/>
        <v>16</v>
      </c>
      <c r="AE37" s="39">
        <f t="shared" si="2"/>
        <v>13.16666667</v>
      </c>
      <c r="AF37" s="48">
        <v>6.0</v>
      </c>
      <c r="AG37" s="48">
        <f>14+13+13+13+13+13</f>
        <v>79</v>
      </c>
      <c r="AH37" s="49">
        <f t="shared" si="3"/>
        <v>139</v>
      </c>
      <c r="AI37" s="42"/>
      <c r="AJ37" s="43">
        <f t="shared" si="4"/>
        <v>139</v>
      </c>
      <c r="AK37" s="44">
        <f t="shared" si="5"/>
        <v>126.6812121</v>
      </c>
      <c r="AL37" s="51" t="s">
        <v>27</v>
      </c>
      <c r="AM37" s="46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ht="12.75" customHeight="1">
      <c r="A38" s="47">
        <v>41.0</v>
      </c>
      <c r="B38" s="47">
        <v>35.0</v>
      </c>
      <c r="C38" s="33">
        <v>77.0</v>
      </c>
      <c r="D38" s="34" t="s">
        <v>74</v>
      </c>
      <c r="E38" s="35"/>
      <c r="F38" s="36"/>
      <c r="G38" s="36"/>
      <c r="H38" s="36"/>
      <c r="I38" s="36"/>
      <c r="J38" s="36"/>
      <c r="K38" s="36"/>
      <c r="L38" s="36"/>
      <c r="M38" s="36">
        <v>10.0</v>
      </c>
      <c r="N38" s="36">
        <v>9.0</v>
      </c>
      <c r="O38" s="36">
        <v>10.0</v>
      </c>
      <c r="P38" s="36"/>
      <c r="Q38" s="36"/>
      <c r="R38" s="36">
        <v>10.0</v>
      </c>
      <c r="S38" s="36">
        <v>6.0</v>
      </c>
      <c r="T38" s="36">
        <v>10.0</v>
      </c>
      <c r="U38" s="36">
        <v>8.0</v>
      </c>
      <c r="V38" s="36">
        <v>9.5</v>
      </c>
      <c r="W38" s="36">
        <v>10.0</v>
      </c>
      <c r="X38" s="36">
        <v>10.0</v>
      </c>
      <c r="Y38" s="36">
        <v>9.0</v>
      </c>
      <c r="Z38" s="36">
        <v>10.0</v>
      </c>
      <c r="AA38" s="37">
        <v>9.5</v>
      </c>
      <c r="AB38" s="37">
        <v>8.0</v>
      </c>
      <c r="AC38" s="37">
        <v>9.5</v>
      </c>
      <c r="AD38" s="38">
        <f t="shared" si="7"/>
        <v>15</v>
      </c>
      <c r="AE38" s="39">
        <f t="shared" si="2"/>
        <v>13.71428571</v>
      </c>
      <c r="AF38" s="48">
        <v>7.0</v>
      </c>
      <c r="AG38" s="50">
        <f>46+15+17+18</f>
        <v>96</v>
      </c>
      <c r="AH38" s="49">
        <f t="shared" si="3"/>
        <v>138.5</v>
      </c>
      <c r="AI38" s="42"/>
      <c r="AJ38" s="43">
        <f t="shared" si="4"/>
        <v>138.5</v>
      </c>
      <c r="AK38" s="44">
        <f t="shared" si="5"/>
        <v>121.185269</v>
      </c>
      <c r="AL38" s="51"/>
      <c r="AM38" s="46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ht="12.75" customHeight="1">
      <c r="A39" s="32">
        <v>35.0</v>
      </c>
      <c r="B39" s="47">
        <v>36.0</v>
      </c>
      <c r="C39" s="33">
        <v>27.0</v>
      </c>
      <c r="D39" s="34" t="s">
        <v>75</v>
      </c>
      <c r="E39" s="35"/>
      <c r="F39" s="36"/>
      <c r="G39" s="36"/>
      <c r="H39" s="36"/>
      <c r="I39" s="36"/>
      <c r="J39" s="36"/>
      <c r="K39" s="36"/>
      <c r="L39" s="36"/>
      <c r="M39" s="36">
        <v>10.0</v>
      </c>
      <c r="N39" s="36"/>
      <c r="O39" s="36">
        <v>10.0</v>
      </c>
      <c r="P39" s="36"/>
      <c r="Q39" s="36"/>
      <c r="R39" s="36">
        <v>10.0</v>
      </c>
      <c r="S39" s="36">
        <v>7.0</v>
      </c>
      <c r="T39" s="36">
        <v>10.0</v>
      </c>
      <c r="U39" s="36">
        <v>10.0</v>
      </c>
      <c r="V39" s="36">
        <v>9.0</v>
      </c>
      <c r="W39" s="36">
        <v>9.0</v>
      </c>
      <c r="X39" s="36">
        <v>10.0</v>
      </c>
      <c r="Y39" s="36">
        <v>8.0</v>
      </c>
      <c r="Z39" s="36">
        <v>9.0</v>
      </c>
      <c r="AA39" s="37">
        <v>10.0</v>
      </c>
      <c r="AB39" s="37">
        <v>10.0</v>
      </c>
      <c r="AC39" s="37">
        <v>8.0</v>
      </c>
      <c r="AD39" s="38">
        <f t="shared" si="7"/>
        <v>14</v>
      </c>
      <c r="AE39" s="39">
        <f t="shared" si="2"/>
        <v>12</v>
      </c>
      <c r="AF39" s="48">
        <v>4.0</v>
      </c>
      <c r="AG39" s="48">
        <v>48.0</v>
      </c>
      <c r="AH39" s="49">
        <f t="shared" si="3"/>
        <v>130</v>
      </c>
      <c r="AI39" s="42">
        <v>5.0</v>
      </c>
      <c r="AJ39" s="43">
        <f t="shared" si="4"/>
        <v>135</v>
      </c>
      <c r="AK39" s="44">
        <f t="shared" si="5"/>
        <v>134.9975147</v>
      </c>
      <c r="AL39" s="51"/>
      <c r="AM39" s="46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ht="12.75" customHeight="1">
      <c r="A40" s="32">
        <v>42.0</v>
      </c>
      <c r="B40" s="32">
        <v>37.0</v>
      </c>
      <c r="C40" s="33">
        <v>48.0</v>
      </c>
      <c r="D40" s="34" t="s">
        <v>76</v>
      </c>
      <c r="E40" s="35"/>
      <c r="F40" s="36">
        <v>9.0</v>
      </c>
      <c r="G40" s="36">
        <v>9.0</v>
      </c>
      <c r="H40" s="36">
        <v>10.0</v>
      </c>
      <c r="I40" s="36">
        <v>7.0</v>
      </c>
      <c r="J40" s="36">
        <v>7.0</v>
      </c>
      <c r="K40" s="36">
        <v>9.0</v>
      </c>
      <c r="L40" s="36">
        <v>8.0</v>
      </c>
      <c r="M40" s="36">
        <v>10.0</v>
      </c>
      <c r="N40" s="36"/>
      <c r="O40" s="36"/>
      <c r="P40" s="36"/>
      <c r="Q40" s="36"/>
      <c r="R40" s="36"/>
      <c r="S40" s="36"/>
      <c r="T40" s="36"/>
      <c r="U40" s="36"/>
      <c r="V40" s="36"/>
      <c r="W40" s="36">
        <v>10.0</v>
      </c>
      <c r="X40" s="36">
        <v>9.0</v>
      </c>
      <c r="Y40" s="36">
        <v>8.0</v>
      </c>
      <c r="Z40" s="36">
        <v>9.0</v>
      </c>
      <c r="AA40" s="37">
        <v>8.0</v>
      </c>
      <c r="AB40" s="37">
        <v>6.0</v>
      </c>
      <c r="AC40" s="37">
        <v>9.0</v>
      </c>
      <c r="AD40" s="38">
        <f t="shared" si="7"/>
        <v>15</v>
      </c>
      <c r="AE40" s="39">
        <f t="shared" si="2"/>
        <v>13.25</v>
      </c>
      <c r="AF40" s="48">
        <v>4.0</v>
      </c>
      <c r="AG40" s="48">
        <f>14+14+12+13</f>
        <v>53</v>
      </c>
      <c r="AH40" s="49">
        <f t="shared" si="3"/>
        <v>128</v>
      </c>
      <c r="AI40" s="42">
        <v>5.0</v>
      </c>
      <c r="AJ40" s="43">
        <f t="shared" si="4"/>
        <v>133</v>
      </c>
      <c r="AK40" s="44">
        <f t="shared" si="5"/>
        <v>120.4506127</v>
      </c>
      <c r="AL40" s="51" t="s">
        <v>17</v>
      </c>
      <c r="AM40" s="46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ht="12.75" customHeight="1">
      <c r="A41" s="47">
        <v>20.0</v>
      </c>
      <c r="B41" s="47">
        <v>38.0</v>
      </c>
      <c r="C41" s="33">
        <v>68.0</v>
      </c>
      <c r="D41" s="67" t="s">
        <v>77</v>
      </c>
      <c r="E41" s="35"/>
      <c r="F41" s="68"/>
      <c r="G41" s="36">
        <v>6.0</v>
      </c>
      <c r="H41" s="36">
        <v>8.0</v>
      </c>
      <c r="I41" s="36">
        <v>7.0</v>
      </c>
      <c r="J41" s="36">
        <v>7.0</v>
      </c>
      <c r="K41" s="36">
        <v>9.0</v>
      </c>
      <c r="L41" s="36">
        <v>9.0</v>
      </c>
      <c r="M41" s="36">
        <v>10.0</v>
      </c>
      <c r="N41" s="36">
        <v>10.0</v>
      </c>
      <c r="O41" s="36"/>
      <c r="P41" s="36"/>
      <c r="Q41" s="36"/>
      <c r="R41" s="36">
        <v>10.0</v>
      </c>
      <c r="S41" s="36">
        <v>7.0</v>
      </c>
      <c r="T41" s="36">
        <v>10.0</v>
      </c>
      <c r="U41" s="36">
        <v>5.0</v>
      </c>
      <c r="V41" s="36">
        <v>9.0</v>
      </c>
      <c r="W41" s="36">
        <v>10.0</v>
      </c>
      <c r="X41" s="36">
        <v>10.0</v>
      </c>
      <c r="Y41" s="36"/>
      <c r="Z41" s="36"/>
      <c r="AA41" s="37"/>
      <c r="AB41" s="37"/>
      <c r="AC41" s="37"/>
      <c r="AD41" s="38">
        <f t="shared" si="7"/>
        <v>15</v>
      </c>
      <c r="AE41" s="53">
        <f t="shared" si="2"/>
        <v>9.857142857</v>
      </c>
      <c r="AF41" s="48">
        <v>7.0</v>
      </c>
      <c r="AG41" s="48">
        <v>69.0</v>
      </c>
      <c r="AH41" s="49">
        <f t="shared" si="3"/>
        <v>127</v>
      </c>
      <c r="AI41" s="54">
        <v>5.0</v>
      </c>
      <c r="AJ41" s="55">
        <f t="shared" si="4"/>
        <v>132</v>
      </c>
      <c r="AK41" s="44">
        <f t="shared" si="5"/>
        <v>160.6926939</v>
      </c>
      <c r="AL41" s="51"/>
      <c r="AM41" s="46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ht="12.75" customHeight="1">
      <c r="A42" s="47">
        <v>45.0</v>
      </c>
      <c r="B42" s="47">
        <v>39.0</v>
      </c>
      <c r="C42" s="33">
        <v>92.0</v>
      </c>
      <c r="D42" s="34" t="s">
        <v>78</v>
      </c>
      <c r="E42" s="35"/>
      <c r="F42" s="36">
        <v>9.0</v>
      </c>
      <c r="G42" s="36">
        <v>9.0</v>
      </c>
      <c r="H42" s="36">
        <v>7.0</v>
      </c>
      <c r="I42" s="36">
        <v>8.5</v>
      </c>
      <c r="J42" s="36">
        <v>10.0</v>
      </c>
      <c r="K42" s="36"/>
      <c r="L42" s="36">
        <v>10.0</v>
      </c>
      <c r="M42" s="36">
        <v>10.0</v>
      </c>
      <c r="N42" s="36">
        <v>9.0</v>
      </c>
      <c r="O42" s="36">
        <v>8.0</v>
      </c>
      <c r="P42" s="36"/>
      <c r="Q42" s="52"/>
      <c r="R42" s="52">
        <v>10.0</v>
      </c>
      <c r="S42" s="36">
        <v>9.0</v>
      </c>
      <c r="T42" s="36">
        <v>10.0</v>
      </c>
      <c r="U42" s="36">
        <v>10.0</v>
      </c>
      <c r="V42" s="36"/>
      <c r="W42" s="36"/>
      <c r="X42" s="36"/>
      <c r="Y42" s="36"/>
      <c r="Z42" s="36">
        <v>7.0</v>
      </c>
      <c r="AA42" s="36"/>
      <c r="AB42" s="36"/>
      <c r="AC42" s="36"/>
      <c r="AD42" s="38">
        <f t="shared" si="7"/>
        <v>14</v>
      </c>
      <c r="AE42" s="39">
        <f t="shared" si="2"/>
        <v>13.4</v>
      </c>
      <c r="AF42" s="48">
        <v>5.0</v>
      </c>
      <c r="AG42" s="48">
        <v>67.0</v>
      </c>
      <c r="AH42" s="49">
        <f t="shared" si="3"/>
        <v>126.5</v>
      </c>
      <c r="AI42" s="42">
        <v>5.0</v>
      </c>
      <c r="AJ42" s="43">
        <f t="shared" si="4"/>
        <v>131.5</v>
      </c>
      <c r="AK42" s="44">
        <f t="shared" si="5"/>
        <v>117.7590261</v>
      </c>
      <c r="AL42" s="51"/>
      <c r="AM42" s="46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ht="12.75" customHeight="1">
      <c r="A43" s="32">
        <v>47.0</v>
      </c>
      <c r="B43" s="47">
        <v>40.0</v>
      </c>
      <c r="C43" s="33">
        <v>93.0</v>
      </c>
      <c r="D43" s="34" t="s">
        <v>78</v>
      </c>
      <c r="E43" s="35"/>
      <c r="F43" s="36">
        <v>9.0</v>
      </c>
      <c r="G43" s="36">
        <v>9.0</v>
      </c>
      <c r="H43" s="36">
        <v>10.0</v>
      </c>
      <c r="I43" s="36">
        <v>8.0</v>
      </c>
      <c r="J43" s="36">
        <v>6.0</v>
      </c>
      <c r="K43" s="36"/>
      <c r="L43" s="36">
        <v>3.0</v>
      </c>
      <c r="M43" s="36">
        <v>10.0</v>
      </c>
      <c r="N43" s="36">
        <v>10.0</v>
      </c>
      <c r="O43" s="36">
        <v>10.0</v>
      </c>
      <c r="P43" s="36"/>
      <c r="Q43" s="36"/>
      <c r="R43" s="36">
        <v>10.0</v>
      </c>
      <c r="S43" s="36">
        <v>7.0</v>
      </c>
      <c r="T43" s="36">
        <v>10.0</v>
      </c>
      <c r="U43" s="36">
        <v>10.0</v>
      </c>
      <c r="V43" s="36"/>
      <c r="W43" s="36"/>
      <c r="X43" s="36"/>
      <c r="Y43" s="36"/>
      <c r="Z43" s="36">
        <v>9.0</v>
      </c>
      <c r="AA43" s="37"/>
      <c r="AB43" s="37"/>
      <c r="AC43" s="37"/>
      <c r="AD43" s="38">
        <f t="shared" si="7"/>
        <v>14</v>
      </c>
      <c r="AE43" s="39">
        <f t="shared" si="2"/>
        <v>13</v>
      </c>
      <c r="AF43" s="48">
        <v>5.0</v>
      </c>
      <c r="AG43" s="50">
        <f>14+13+13+12+13</f>
        <v>65</v>
      </c>
      <c r="AH43" s="49">
        <f t="shared" si="3"/>
        <v>121</v>
      </c>
      <c r="AI43" s="42">
        <v>5.0</v>
      </c>
      <c r="AJ43" s="43">
        <f t="shared" si="4"/>
        <v>126</v>
      </c>
      <c r="AK43" s="44">
        <f t="shared" si="5"/>
        <v>116.3055511</v>
      </c>
      <c r="AL43" s="45"/>
      <c r="AM43" s="46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ht="12.75" customHeight="1">
      <c r="A44" s="32">
        <v>34.0</v>
      </c>
      <c r="B44" s="32">
        <v>41.0</v>
      </c>
      <c r="C44" s="33">
        <v>32.0</v>
      </c>
      <c r="D44" s="34" t="s">
        <v>79</v>
      </c>
      <c r="E44" s="35"/>
      <c r="F44" s="36"/>
      <c r="G44" s="36"/>
      <c r="H44" s="36"/>
      <c r="I44" s="36"/>
      <c r="J44" s="36"/>
      <c r="K44" s="36"/>
      <c r="L44" s="36"/>
      <c r="M44" s="36">
        <v>10.0</v>
      </c>
      <c r="N44" s="36">
        <v>8.0</v>
      </c>
      <c r="O44" s="36">
        <v>10.0</v>
      </c>
      <c r="P44" s="36"/>
      <c r="Q44" s="36"/>
      <c r="R44" s="36">
        <v>10.0</v>
      </c>
      <c r="S44" s="36">
        <v>6.0</v>
      </c>
      <c r="T44" s="36">
        <v>10.0</v>
      </c>
      <c r="U44" s="36">
        <v>8.0</v>
      </c>
      <c r="V44" s="36">
        <v>8.0</v>
      </c>
      <c r="W44" s="36">
        <v>10.0</v>
      </c>
      <c r="X44" s="36">
        <v>8.0</v>
      </c>
      <c r="Y44" s="36">
        <v>8.0</v>
      </c>
      <c r="Z44" s="36">
        <v>7.0</v>
      </c>
      <c r="AA44" s="37">
        <v>10.0</v>
      </c>
      <c r="AB44" s="37">
        <v>6.0</v>
      </c>
      <c r="AC44" s="37"/>
      <c r="AD44" s="38">
        <f t="shared" si="7"/>
        <v>14</v>
      </c>
      <c r="AE44" s="53">
        <f t="shared" si="2"/>
        <v>11</v>
      </c>
      <c r="AF44" s="48">
        <v>5.0</v>
      </c>
      <c r="AG44" s="48">
        <v>55.0</v>
      </c>
      <c r="AH44" s="49">
        <f t="shared" si="3"/>
        <v>119</v>
      </c>
      <c r="AI44" s="54">
        <v>5.0</v>
      </c>
      <c r="AJ44" s="55">
        <f t="shared" si="4"/>
        <v>124</v>
      </c>
      <c r="AK44" s="44">
        <f t="shared" si="5"/>
        <v>135.270237</v>
      </c>
      <c r="AL44" s="51" t="s">
        <v>22</v>
      </c>
      <c r="AM44" s="46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ht="12.75" customHeight="1">
      <c r="A45" s="47">
        <v>48.0</v>
      </c>
      <c r="B45" s="47">
        <v>42.0</v>
      </c>
      <c r="C45" s="33">
        <v>33.0</v>
      </c>
      <c r="D45" s="34" t="s">
        <v>80</v>
      </c>
      <c r="E45" s="35"/>
      <c r="F45" s="36"/>
      <c r="G45" s="36"/>
      <c r="H45" s="36"/>
      <c r="I45" s="36"/>
      <c r="J45" s="36"/>
      <c r="K45" s="36"/>
      <c r="L45" s="36"/>
      <c r="M45" s="36">
        <v>10.0</v>
      </c>
      <c r="N45" s="36">
        <v>6.0</v>
      </c>
      <c r="O45" s="36">
        <v>7.0</v>
      </c>
      <c r="P45" s="36"/>
      <c r="Q45" s="36"/>
      <c r="R45" s="36">
        <v>10.0</v>
      </c>
      <c r="S45" s="36">
        <v>7.0</v>
      </c>
      <c r="T45" s="36">
        <v>10.0</v>
      </c>
      <c r="U45" s="36">
        <v>8.0</v>
      </c>
      <c r="V45" s="36">
        <v>8.0</v>
      </c>
      <c r="W45" s="36">
        <v>10.0</v>
      </c>
      <c r="X45" s="36">
        <v>10.0</v>
      </c>
      <c r="Y45" s="36">
        <v>8.0</v>
      </c>
      <c r="Z45" s="36">
        <v>7.0</v>
      </c>
      <c r="AA45" s="37">
        <v>10.0</v>
      </c>
      <c r="AB45" s="37">
        <v>8.0</v>
      </c>
      <c r="AC45" s="37"/>
      <c r="AD45" s="38">
        <f t="shared" si="7"/>
        <v>14</v>
      </c>
      <c r="AE45" s="53">
        <f t="shared" si="2"/>
        <v>12.8</v>
      </c>
      <c r="AF45" s="48">
        <v>5.0</v>
      </c>
      <c r="AG45" s="48">
        <v>64.0</v>
      </c>
      <c r="AH45" s="49">
        <f t="shared" si="3"/>
        <v>119</v>
      </c>
      <c r="AI45" s="54">
        <v>5.0</v>
      </c>
      <c r="AJ45" s="55">
        <f t="shared" si="4"/>
        <v>124</v>
      </c>
      <c r="AK45" s="44">
        <f t="shared" si="5"/>
        <v>116.2478599</v>
      </c>
      <c r="AL45" s="51" t="s">
        <v>17</v>
      </c>
      <c r="AM45" s="46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ht="12.75" customHeight="1">
      <c r="A46" s="47">
        <v>30.0</v>
      </c>
      <c r="B46" s="47">
        <v>43.0</v>
      </c>
      <c r="C46" s="33">
        <v>6.0</v>
      </c>
      <c r="D46" s="34" t="s">
        <v>81</v>
      </c>
      <c r="E46" s="35"/>
      <c r="F46" s="36">
        <v>9.0</v>
      </c>
      <c r="G46" s="36">
        <v>8.0</v>
      </c>
      <c r="H46" s="36">
        <v>8.0</v>
      </c>
      <c r="I46" s="36">
        <v>6.0</v>
      </c>
      <c r="J46" s="36">
        <v>10.0</v>
      </c>
      <c r="K46" s="36">
        <v>9.0</v>
      </c>
      <c r="L46" s="36">
        <v>8.0</v>
      </c>
      <c r="M46" s="36"/>
      <c r="N46" s="36">
        <v>8.0</v>
      </c>
      <c r="O46" s="36">
        <v>10.0</v>
      </c>
      <c r="P46" s="36"/>
      <c r="Q46" s="36"/>
      <c r="R46" s="36">
        <v>10.0</v>
      </c>
      <c r="S46" s="36" t="s">
        <v>82</v>
      </c>
      <c r="T46" s="36">
        <v>10.0</v>
      </c>
      <c r="U46" s="36"/>
      <c r="V46" s="36"/>
      <c r="W46" s="36"/>
      <c r="X46" s="36"/>
      <c r="Y46" s="36"/>
      <c r="Z46" s="36"/>
      <c r="AA46" s="37">
        <v>6.5</v>
      </c>
      <c r="AB46" s="37">
        <v>8.0</v>
      </c>
      <c r="AC46" s="37">
        <v>10.0</v>
      </c>
      <c r="AD46" s="61">
        <v>0.0</v>
      </c>
      <c r="AE46" s="39">
        <f t="shared" si="2"/>
        <v>10.2</v>
      </c>
      <c r="AF46" s="48">
        <v>5.0</v>
      </c>
      <c r="AG46" s="48">
        <v>51.0</v>
      </c>
      <c r="AH46" s="49">
        <f t="shared" si="3"/>
        <v>120.5</v>
      </c>
      <c r="AI46" s="42"/>
      <c r="AJ46" s="43">
        <f t="shared" si="4"/>
        <v>120.5</v>
      </c>
      <c r="AK46" s="44">
        <f t="shared" si="5"/>
        <v>141.7620961</v>
      </c>
      <c r="AL46" s="51" t="s">
        <v>22</v>
      </c>
      <c r="AM46" s="46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ht="12.75" customHeight="1">
      <c r="A47" s="32">
        <v>49.0</v>
      </c>
      <c r="B47" s="47">
        <v>44.0</v>
      </c>
      <c r="C47" s="33">
        <v>62.0</v>
      </c>
      <c r="D47" s="34" t="s">
        <v>83</v>
      </c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>
        <v>10.0</v>
      </c>
      <c r="P47" s="36"/>
      <c r="Q47" s="36"/>
      <c r="R47" s="36">
        <v>10.0</v>
      </c>
      <c r="S47" s="36">
        <v>7.0</v>
      </c>
      <c r="T47" s="36">
        <v>10.0</v>
      </c>
      <c r="U47" s="36">
        <v>8.0</v>
      </c>
      <c r="V47" s="36">
        <v>8.0</v>
      </c>
      <c r="W47" s="36">
        <v>9.0</v>
      </c>
      <c r="X47" s="36">
        <v>8.0</v>
      </c>
      <c r="Y47" s="36">
        <v>9.0</v>
      </c>
      <c r="Z47" s="36">
        <v>9.0</v>
      </c>
      <c r="AA47" s="37">
        <v>9.0</v>
      </c>
      <c r="AB47" s="37">
        <v>9.0</v>
      </c>
      <c r="AC47" s="37">
        <v>8.0</v>
      </c>
      <c r="AD47" s="38">
        <f t="shared" ref="AD47:AD99" si="8">COUNTA(F47:AC47)</f>
        <v>13</v>
      </c>
      <c r="AE47" s="39">
        <f t="shared" si="2"/>
        <v>12.5</v>
      </c>
      <c r="AF47" s="48">
        <v>6.0</v>
      </c>
      <c r="AG47" s="48">
        <f>12+12+12+13+13+13</f>
        <v>75</v>
      </c>
      <c r="AH47" s="49">
        <f t="shared" si="3"/>
        <v>114</v>
      </c>
      <c r="AI47" s="42">
        <v>5.0</v>
      </c>
      <c r="AJ47" s="43">
        <f t="shared" si="4"/>
        <v>119</v>
      </c>
      <c r="AK47" s="44">
        <f t="shared" si="5"/>
        <v>114.2378969</v>
      </c>
      <c r="AL47" s="45"/>
      <c r="AM47" s="46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ht="12.75" customHeight="1">
      <c r="A48" s="32">
        <v>40.0</v>
      </c>
      <c r="B48" s="32">
        <v>45.0</v>
      </c>
      <c r="C48" s="33">
        <v>35.0</v>
      </c>
      <c r="D48" s="34" t="s">
        <v>84</v>
      </c>
      <c r="E48" s="56"/>
      <c r="F48" s="52"/>
      <c r="G48" s="52"/>
      <c r="H48" s="52"/>
      <c r="I48" s="52"/>
      <c r="J48" s="52"/>
      <c r="K48" s="52"/>
      <c r="L48" s="52"/>
      <c r="M48" s="52">
        <v>9.5</v>
      </c>
      <c r="N48" s="52">
        <v>8.0</v>
      </c>
      <c r="O48" s="52">
        <v>8.0</v>
      </c>
      <c r="P48" s="52"/>
      <c r="Q48" s="52"/>
      <c r="R48" s="52">
        <v>10.0</v>
      </c>
      <c r="S48" s="52">
        <v>6.0</v>
      </c>
      <c r="T48" s="52">
        <v>10.0</v>
      </c>
      <c r="U48" s="52">
        <v>8.0</v>
      </c>
      <c r="V48" s="52">
        <v>10.0</v>
      </c>
      <c r="W48" s="52">
        <v>10.0</v>
      </c>
      <c r="X48" s="52">
        <v>10.0</v>
      </c>
      <c r="Y48" s="52">
        <v>9.0</v>
      </c>
      <c r="Z48" s="52"/>
      <c r="AA48" s="57">
        <v>9.0</v>
      </c>
      <c r="AB48" s="57"/>
      <c r="AC48" s="57">
        <v>10.0</v>
      </c>
      <c r="AD48" s="58">
        <f t="shared" si="8"/>
        <v>13</v>
      </c>
      <c r="AE48" s="39">
        <f t="shared" si="2"/>
        <v>11.2</v>
      </c>
      <c r="AF48" s="48">
        <v>5.0</v>
      </c>
      <c r="AG48" s="48">
        <v>56.0</v>
      </c>
      <c r="AH48" s="49">
        <f t="shared" si="3"/>
        <v>117.5</v>
      </c>
      <c r="AI48" s="60"/>
      <c r="AJ48" s="43">
        <f t="shared" si="4"/>
        <v>117.5</v>
      </c>
      <c r="AK48" s="44">
        <f t="shared" si="5"/>
        <v>125.8905395</v>
      </c>
      <c r="AL48" s="45"/>
      <c r="AM48" s="46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ht="12.75" customHeight="1">
      <c r="A49" s="47">
        <v>53.0</v>
      </c>
      <c r="B49" s="47">
        <v>46.0</v>
      </c>
      <c r="C49" s="33">
        <v>59.0</v>
      </c>
      <c r="D49" s="34" t="s">
        <v>85</v>
      </c>
      <c r="E49" s="35"/>
      <c r="F49" s="36">
        <v>10.0</v>
      </c>
      <c r="G49" s="36"/>
      <c r="H49" s="36"/>
      <c r="I49" s="36"/>
      <c r="J49" s="36"/>
      <c r="K49" s="36"/>
      <c r="L49" s="36"/>
      <c r="M49" s="36">
        <v>10.0</v>
      </c>
      <c r="N49" s="36">
        <v>10.0</v>
      </c>
      <c r="O49" s="36">
        <v>6.0</v>
      </c>
      <c r="P49" s="36"/>
      <c r="Q49" s="36"/>
      <c r="R49" s="36">
        <v>10.0</v>
      </c>
      <c r="S49" s="36">
        <v>7.0</v>
      </c>
      <c r="T49" s="36">
        <v>10.0</v>
      </c>
      <c r="U49" s="36"/>
      <c r="V49" s="36"/>
      <c r="W49" s="36"/>
      <c r="X49" s="36">
        <v>8.0</v>
      </c>
      <c r="Y49" s="36">
        <v>9.0</v>
      </c>
      <c r="Z49" s="37"/>
      <c r="AA49" s="37">
        <v>10.0</v>
      </c>
      <c r="AB49" s="37">
        <v>10.0</v>
      </c>
      <c r="AC49" s="36">
        <v>9.0</v>
      </c>
      <c r="AD49" s="58">
        <f t="shared" si="8"/>
        <v>12</v>
      </c>
      <c r="AE49" s="39">
        <f t="shared" si="2"/>
        <v>13.2</v>
      </c>
      <c r="AF49" s="48">
        <v>5.0</v>
      </c>
      <c r="AG49" s="50">
        <f>15+13+14+12+12</f>
        <v>66</v>
      </c>
      <c r="AH49" s="49">
        <f t="shared" si="3"/>
        <v>109</v>
      </c>
      <c r="AI49" s="42">
        <v>5.0</v>
      </c>
      <c r="AJ49" s="43">
        <f t="shared" si="4"/>
        <v>114</v>
      </c>
      <c r="AK49" s="44">
        <f t="shared" si="5"/>
        <v>103.6344558</v>
      </c>
      <c r="AL49" s="51"/>
      <c r="AM49" s="46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ht="12.75" customHeight="1">
      <c r="A50" s="47">
        <v>36.0</v>
      </c>
      <c r="B50" s="47">
        <v>47.0</v>
      </c>
      <c r="C50" s="33">
        <v>89.0</v>
      </c>
      <c r="D50" s="34" t="s">
        <v>86</v>
      </c>
      <c r="E50" s="35"/>
      <c r="F50" s="36"/>
      <c r="G50" s="36"/>
      <c r="H50" s="36"/>
      <c r="I50" s="36"/>
      <c r="J50" s="36"/>
      <c r="K50" s="36"/>
      <c r="L50" s="36"/>
      <c r="M50" s="36">
        <v>9.5</v>
      </c>
      <c r="N50" s="36"/>
      <c r="O50" s="36">
        <v>10.0</v>
      </c>
      <c r="P50" s="36"/>
      <c r="Q50" s="36"/>
      <c r="R50" s="36">
        <v>10.0</v>
      </c>
      <c r="S50" s="36">
        <v>7.0</v>
      </c>
      <c r="T50" s="36">
        <v>10.0</v>
      </c>
      <c r="U50" s="36">
        <v>10.0</v>
      </c>
      <c r="V50" s="36">
        <v>8.0</v>
      </c>
      <c r="W50" s="36">
        <v>8.0</v>
      </c>
      <c r="X50" s="36">
        <v>8.0</v>
      </c>
      <c r="Y50" s="36">
        <v>9.0</v>
      </c>
      <c r="Z50" s="36">
        <v>9.0</v>
      </c>
      <c r="AA50" s="36">
        <v>10.0</v>
      </c>
      <c r="AB50" s="36"/>
      <c r="AC50" s="36"/>
      <c r="AD50" s="58">
        <f t="shared" si="8"/>
        <v>12</v>
      </c>
      <c r="AE50" s="53">
        <f t="shared" si="2"/>
        <v>10.33333333</v>
      </c>
      <c r="AF50" s="48">
        <v>3.0</v>
      </c>
      <c r="AG50" s="48">
        <v>31.0</v>
      </c>
      <c r="AH50" s="49">
        <f t="shared" si="3"/>
        <v>108.5</v>
      </c>
      <c r="AI50" s="54">
        <v>5.0</v>
      </c>
      <c r="AJ50" s="55">
        <f t="shared" si="4"/>
        <v>113.5</v>
      </c>
      <c r="AK50" s="44">
        <f t="shared" si="5"/>
        <v>131.8040251</v>
      </c>
      <c r="AL50" s="51"/>
      <c r="AM50" s="46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ht="12.75" customHeight="1">
      <c r="A51" s="32">
        <v>46.0</v>
      </c>
      <c r="B51" s="47">
        <v>48.0</v>
      </c>
      <c r="C51" s="33">
        <v>47.0</v>
      </c>
      <c r="D51" s="34" t="s">
        <v>87</v>
      </c>
      <c r="E51" s="35"/>
      <c r="F51" s="36">
        <v>8.0</v>
      </c>
      <c r="G51" s="36">
        <v>8.0</v>
      </c>
      <c r="H51" s="36">
        <v>5.0</v>
      </c>
      <c r="I51" s="36">
        <v>7.0</v>
      </c>
      <c r="J51" s="36">
        <v>9.0</v>
      </c>
      <c r="K51" s="36"/>
      <c r="L51" s="36"/>
      <c r="M51" s="36">
        <v>9.0</v>
      </c>
      <c r="N51" s="36"/>
      <c r="O51" s="36">
        <v>10.0</v>
      </c>
      <c r="P51" s="36"/>
      <c r="Q51" s="36"/>
      <c r="R51" s="36">
        <v>10.0</v>
      </c>
      <c r="S51" s="36">
        <v>7.0</v>
      </c>
      <c r="T51" s="36">
        <v>10.0</v>
      </c>
      <c r="U51" s="36"/>
      <c r="V51" s="36"/>
      <c r="W51" s="36"/>
      <c r="X51" s="36"/>
      <c r="Y51" s="36"/>
      <c r="Z51" s="36"/>
      <c r="AA51" s="37">
        <v>9.0</v>
      </c>
      <c r="AB51" s="37">
        <v>7.0</v>
      </c>
      <c r="AC51" s="37">
        <v>8.0</v>
      </c>
      <c r="AD51" s="38">
        <f t="shared" si="8"/>
        <v>13</v>
      </c>
      <c r="AE51" s="39">
        <f t="shared" si="2"/>
        <v>11.5</v>
      </c>
      <c r="AF51" s="48">
        <v>6.0</v>
      </c>
      <c r="AG51" s="50">
        <f>12+11+11+11+14+10</f>
        <v>69</v>
      </c>
      <c r="AH51" s="49">
        <f t="shared" si="3"/>
        <v>107</v>
      </c>
      <c r="AI51" s="42">
        <v>5.0</v>
      </c>
      <c r="AJ51" s="43">
        <f t="shared" si="4"/>
        <v>112</v>
      </c>
      <c r="AK51" s="44">
        <f t="shared" si="5"/>
        <v>116.8674137</v>
      </c>
      <c r="AL51" s="51"/>
      <c r="AM51" s="46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ht="12.75" customHeight="1">
      <c r="A52" s="32">
        <v>51.0</v>
      </c>
      <c r="B52" s="32">
        <v>49.0</v>
      </c>
      <c r="C52" s="33">
        <v>56.0</v>
      </c>
      <c r="D52" s="34" t="s">
        <v>88</v>
      </c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>
        <v>10.0</v>
      </c>
      <c r="P52" s="36"/>
      <c r="Q52" s="36"/>
      <c r="R52" s="36">
        <v>10.0</v>
      </c>
      <c r="S52" s="36">
        <v>8.0</v>
      </c>
      <c r="T52" s="36">
        <v>10.0</v>
      </c>
      <c r="U52" s="36">
        <v>7.0</v>
      </c>
      <c r="V52" s="36">
        <v>8.0</v>
      </c>
      <c r="W52" s="36">
        <v>9.0</v>
      </c>
      <c r="X52" s="36">
        <v>9.0</v>
      </c>
      <c r="Y52" s="36">
        <v>9.0</v>
      </c>
      <c r="Z52" s="36">
        <v>8.0</v>
      </c>
      <c r="AA52" s="37">
        <v>7.0</v>
      </c>
      <c r="AB52" s="37">
        <v>8.0</v>
      </c>
      <c r="AC52" s="37">
        <v>8.0</v>
      </c>
      <c r="AD52" s="38">
        <f t="shared" si="8"/>
        <v>13</v>
      </c>
      <c r="AE52" s="39">
        <f t="shared" si="2"/>
        <v>12.33333333</v>
      </c>
      <c r="AF52" s="48">
        <v>6.0</v>
      </c>
      <c r="AG52" s="48">
        <v>74.0</v>
      </c>
      <c r="AH52" s="49">
        <f t="shared" si="3"/>
        <v>111</v>
      </c>
      <c r="AI52" s="42"/>
      <c r="AJ52" s="43">
        <f t="shared" si="4"/>
        <v>111</v>
      </c>
      <c r="AK52" s="44">
        <f t="shared" si="5"/>
        <v>107.9980118</v>
      </c>
      <c r="AL52" s="51"/>
      <c r="AM52" s="46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ht="12.75" customHeight="1">
      <c r="A53" s="47">
        <v>44.0</v>
      </c>
      <c r="B53" s="47">
        <v>50.0</v>
      </c>
      <c r="C53" s="33">
        <v>19.0</v>
      </c>
      <c r="D53" s="34" t="s">
        <v>89</v>
      </c>
      <c r="E53" s="35"/>
      <c r="F53" s="36">
        <v>7.0</v>
      </c>
      <c r="G53" s="36">
        <v>9.0</v>
      </c>
      <c r="H53" s="36">
        <v>7.0</v>
      </c>
      <c r="I53" s="36">
        <v>8.0</v>
      </c>
      <c r="J53" s="36"/>
      <c r="K53" s="36"/>
      <c r="L53" s="36"/>
      <c r="M53" s="36">
        <v>10.0</v>
      </c>
      <c r="N53" s="36">
        <v>6.0</v>
      </c>
      <c r="O53" s="36">
        <v>10.0</v>
      </c>
      <c r="P53" s="36"/>
      <c r="Q53" s="36"/>
      <c r="R53" s="36">
        <v>9.99</v>
      </c>
      <c r="S53" s="36">
        <v>8.0</v>
      </c>
      <c r="T53" s="36">
        <v>10.0</v>
      </c>
      <c r="U53" s="36">
        <v>9.0</v>
      </c>
      <c r="V53" s="36"/>
      <c r="W53" s="36"/>
      <c r="X53" s="36"/>
      <c r="Y53" s="36"/>
      <c r="Z53" s="36"/>
      <c r="AA53" s="37"/>
      <c r="AB53" s="37">
        <v>7.0</v>
      </c>
      <c r="AC53" s="37">
        <v>9.0</v>
      </c>
      <c r="AD53" s="38">
        <f t="shared" si="8"/>
        <v>13</v>
      </c>
      <c r="AE53" s="39">
        <f t="shared" si="2"/>
        <v>11.125</v>
      </c>
      <c r="AF53" s="48">
        <v>8.0</v>
      </c>
      <c r="AG53" s="48">
        <v>89.0</v>
      </c>
      <c r="AH53" s="49">
        <f t="shared" si="3"/>
        <v>109.99</v>
      </c>
      <c r="AI53" s="42"/>
      <c r="AJ53" s="43">
        <f t="shared" si="4"/>
        <v>109.99</v>
      </c>
      <c r="AK53" s="44">
        <f t="shared" si="5"/>
        <v>118.6387148</v>
      </c>
      <c r="AL53" s="45"/>
      <c r="AM53" s="46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ht="12.75" customHeight="1">
      <c r="A54" s="47">
        <v>50.0</v>
      </c>
      <c r="B54" s="47">
        <v>51.0</v>
      </c>
      <c r="C54" s="33">
        <v>1.0</v>
      </c>
      <c r="D54" s="34" t="s">
        <v>90</v>
      </c>
      <c r="E54" s="35"/>
      <c r="F54" s="36">
        <v>6.0</v>
      </c>
      <c r="G54" s="36">
        <v>5.0</v>
      </c>
      <c r="H54" s="36">
        <v>9.0</v>
      </c>
      <c r="I54" s="36">
        <v>4.0</v>
      </c>
      <c r="J54" s="36">
        <v>6.0</v>
      </c>
      <c r="K54" s="36">
        <v>8.0</v>
      </c>
      <c r="L54" s="36">
        <v>8.0</v>
      </c>
      <c r="M54" s="36">
        <v>9.0</v>
      </c>
      <c r="N54" s="36">
        <v>5.0</v>
      </c>
      <c r="O54" s="36">
        <v>8.0</v>
      </c>
      <c r="P54" s="36"/>
      <c r="Q54" s="36"/>
      <c r="R54" s="36">
        <v>10.0</v>
      </c>
      <c r="S54" s="36">
        <v>6.0</v>
      </c>
      <c r="T54" s="36">
        <v>10.0</v>
      </c>
      <c r="U54" s="36">
        <v>10.0</v>
      </c>
      <c r="V54" s="36"/>
      <c r="W54" s="36"/>
      <c r="X54" s="36"/>
      <c r="Y54" s="36"/>
      <c r="Z54" s="36"/>
      <c r="AA54" s="37"/>
      <c r="AB54" s="37"/>
      <c r="AC54" s="37"/>
      <c r="AD54" s="38">
        <f t="shared" si="8"/>
        <v>14</v>
      </c>
      <c r="AE54" s="53">
        <f t="shared" si="2"/>
        <v>12</v>
      </c>
      <c r="AF54" s="48">
        <v>4.0</v>
      </c>
      <c r="AG54" s="48">
        <v>48.0</v>
      </c>
      <c r="AH54" s="49">
        <f t="shared" si="3"/>
        <v>104</v>
      </c>
      <c r="AI54" s="54">
        <v>5.0</v>
      </c>
      <c r="AJ54" s="55">
        <f t="shared" si="4"/>
        <v>109</v>
      </c>
      <c r="AK54" s="44">
        <f t="shared" si="5"/>
        <v>108.9979934</v>
      </c>
      <c r="AL54" s="51"/>
      <c r="AM54" s="46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ht="12.75" customHeight="1">
      <c r="A55" s="32">
        <v>54.0</v>
      </c>
      <c r="B55" s="47">
        <v>52.0</v>
      </c>
      <c r="C55" s="33">
        <v>46.0</v>
      </c>
      <c r="D55" s="34" t="s">
        <v>87</v>
      </c>
      <c r="E55" s="35"/>
      <c r="F55" s="36">
        <v>7.0</v>
      </c>
      <c r="G55" s="36">
        <v>8.0</v>
      </c>
      <c r="H55" s="36">
        <v>8.0</v>
      </c>
      <c r="I55" s="36">
        <v>8.0</v>
      </c>
      <c r="J55" s="36"/>
      <c r="K55" s="36"/>
      <c r="L55" s="36"/>
      <c r="M55" s="36">
        <v>7.0</v>
      </c>
      <c r="N55" s="36"/>
      <c r="O55" s="36">
        <v>7.0</v>
      </c>
      <c r="P55" s="36"/>
      <c r="Q55" s="36"/>
      <c r="R55" s="36">
        <v>10.0</v>
      </c>
      <c r="S55" s="36">
        <v>7.0</v>
      </c>
      <c r="T55" s="36">
        <v>10.0</v>
      </c>
      <c r="U55" s="36"/>
      <c r="V55" s="36"/>
      <c r="W55" s="36"/>
      <c r="X55" s="36"/>
      <c r="Y55" s="36"/>
      <c r="Z55" s="36"/>
      <c r="AA55" s="37">
        <v>9.0</v>
      </c>
      <c r="AB55" s="37">
        <v>9.0</v>
      </c>
      <c r="AC55" s="37">
        <v>8.0</v>
      </c>
      <c r="AD55" s="38">
        <f t="shared" si="8"/>
        <v>12</v>
      </c>
      <c r="AE55" s="39">
        <f t="shared" si="2"/>
        <v>12.2</v>
      </c>
      <c r="AF55" s="48">
        <v>5.0</v>
      </c>
      <c r="AG55" s="50">
        <f>12+13+12+12+12</f>
        <v>61</v>
      </c>
      <c r="AH55" s="49">
        <f t="shared" si="3"/>
        <v>98</v>
      </c>
      <c r="AI55" s="42">
        <v>5.0</v>
      </c>
      <c r="AJ55" s="43">
        <f t="shared" si="4"/>
        <v>103</v>
      </c>
      <c r="AK55" s="44">
        <f t="shared" si="5"/>
        <v>101.3096103</v>
      </c>
      <c r="AL55" s="51"/>
      <c r="AM55" s="46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ht="12.75" customHeight="1">
      <c r="A56" s="32">
        <v>52.0</v>
      </c>
      <c r="B56" s="32">
        <v>53.0</v>
      </c>
      <c r="C56" s="33">
        <v>37.0</v>
      </c>
      <c r="D56" s="34" t="s">
        <v>91</v>
      </c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>
        <v>9.0</v>
      </c>
      <c r="P56" s="36"/>
      <c r="Q56" s="36"/>
      <c r="R56" s="36">
        <v>10.0</v>
      </c>
      <c r="S56" s="36">
        <v>7.0</v>
      </c>
      <c r="T56" s="36">
        <v>10.0</v>
      </c>
      <c r="U56" s="36">
        <v>8.0</v>
      </c>
      <c r="V56" s="36">
        <v>8.0</v>
      </c>
      <c r="W56" s="36">
        <v>9.0</v>
      </c>
      <c r="X56" s="36">
        <v>7.0</v>
      </c>
      <c r="Y56" s="36">
        <v>8.0</v>
      </c>
      <c r="Z56" s="36">
        <v>7.0</v>
      </c>
      <c r="AA56" s="37">
        <v>8.0</v>
      </c>
      <c r="AB56" s="37"/>
      <c r="AC56" s="37">
        <v>10.0</v>
      </c>
      <c r="AD56" s="38">
        <f t="shared" si="8"/>
        <v>12</v>
      </c>
      <c r="AE56" s="39">
        <f t="shared" si="2"/>
        <v>11.4</v>
      </c>
      <c r="AF56" s="48">
        <v>5.0</v>
      </c>
      <c r="AG56" s="48">
        <v>57.0</v>
      </c>
      <c r="AH56" s="49">
        <f t="shared" si="3"/>
        <v>101</v>
      </c>
      <c r="AI56" s="42"/>
      <c r="AJ56" s="55">
        <f t="shared" si="4"/>
        <v>101</v>
      </c>
      <c r="AK56" s="44">
        <f t="shared" si="5"/>
        <v>106.3138323</v>
      </c>
      <c r="AL56" s="51"/>
      <c r="AM56" s="46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ht="12.75" customHeight="1">
      <c r="A57" s="47">
        <v>59.0</v>
      </c>
      <c r="B57" s="47">
        <v>54.0</v>
      </c>
      <c r="C57" s="33">
        <v>76.0</v>
      </c>
      <c r="D57" s="34" t="s">
        <v>92</v>
      </c>
      <c r="E57" s="35"/>
      <c r="F57" s="52"/>
      <c r="G57" s="52"/>
      <c r="H57" s="52"/>
      <c r="I57" s="52"/>
      <c r="J57" s="52"/>
      <c r="K57" s="52"/>
      <c r="L57" s="52"/>
      <c r="M57" s="52">
        <v>10.0</v>
      </c>
      <c r="N57" s="52">
        <v>10.0</v>
      </c>
      <c r="O57" s="52">
        <v>10.0</v>
      </c>
      <c r="P57" s="52"/>
      <c r="Q57" s="52"/>
      <c r="R57" s="52">
        <v>10.0</v>
      </c>
      <c r="S57" s="52">
        <v>7.0</v>
      </c>
      <c r="T57" s="52">
        <v>10.0</v>
      </c>
      <c r="U57" s="52">
        <v>10.0</v>
      </c>
      <c r="V57" s="52">
        <v>9.0</v>
      </c>
      <c r="W57" s="52" t="s">
        <v>93</v>
      </c>
      <c r="X57" s="52">
        <v>7.0</v>
      </c>
      <c r="Y57" s="52"/>
      <c r="Z57" s="52"/>
      <c r="AA57" s="57"/>
      <c r="AB57" s="57">
        <v>7.0</v>
      </c>
      <c r="AC57" s="57">
        <v>10.0</v>
      </c>
      <c r="AD57" s="58">
        <f t="shared" si="8"/>
        <v>12</v>
      </c>
      <c r="AE57" s="39">
        <f t="shared" si="2"/>
        <v>13</v>
      </c>
      <c r="AF57" s="48">
        <v>5.0</v>
      </c>
      <c r="AG57" s="50">
        <f>13+13+13+13+13</f>
        <v>65</v>
      </c>
      <c r="AH57" s="49">
        <f t="shared" si="3"/>
        <v>100</v>
      </c>
      <c r="AI57" s="42"/>
      <c r="AJ57" s="43">
        <f t="shared" si="4"/>
        <v>100</v>
      </c>
      <c r="AK57" s="44">
        <f t="shared" si="5"/>
        <v>92.30599298</v>
      </c>
      <c r="AL57" s="51"/>
      <c r="AM57" s="46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ht="12.75" customHeight="1">
      <c r="A58" s="47">
        <v>63.0</v>
      </c>
      <c r="B58" s="47">
        <v>55.0</v>
      </c>
      <c r="C58" s="33">
        <v>22.0</v>
      </c>
      <c r="D58" s="34" t="s">
        <v>94</v>
      </c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>
        <v>9.0</v>
      </c>
      <c r="P58" s="36"/>
      <c r="Q58" s="36"/>
      <c r="R58" s="36">
        <v>10.0</v>
      </c>
      <c r="S58" s="36">
        <v>8.0</v>
      </c>
      <c r="T58" s="36">
        <v>10.0</v>
      </c>
      <c r="U58" s="36"/>
      <c r="V58" s="36">
        <v>7.0</v>
      </c>
      <c r="W58" s="36">
        <v>10.0</v>
      </c>
      <c r="X58" s="36">
        <v>8.0</v>
      </c>
      <c r="Y58" s="36">
        <v>8.0</v>
      </c>
      <c r="Z58" s="36">
        <v>8.0</v>
      </c>
      <c r="AA58" s="37">
        <v>10.0</v>
      </c>
      <c r="AB58" s="37"/>
      <c r="AC58" s="37">
        <v>8.0</v>
      </c>
      <c r="AD58" s="38">
        <f t="shared" si="8"/>
        <v>11</v>
      </c>
      <c r="AE58" s="39">
        <f t="shared" si="2"/>
        <v>12.85714286</v>
      </c>
      <c r="AF58" s="48">
        <v>7.0</v>
      </c>
      <c r="AG58" s="50">
        <f>14+13+13+13+11+12+14</f>
        <v>90</v>
      </c>
      <c r="AH58" s="49">
        <f t="shared" si="3"/>
        <v>96</v>
      </c>
      <c r="AI58" s="42"/>
      <c r="AJ58" s="43">
        <f t="shared" si="4"/>
        <v>96</v>
      </c>
      <c r="AK58" s="44">
        <f t="shared" si="5"/>
        <v>89.59835052</v>
      </c>
      <c r="AL58" s="45"/>
      <c r="AM58" s="46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ht="12.75" customHeight="1">
      <c r="A59" s="32">
        <v>56.0</v>
      </c>
      <c r="B59" s="47">
        <v>56.0</v>
      </c>
      <c r="C59" s="33">
        <v>36.0</v>
      </c>
      <c r="D59" s="34" t="s">
        <v>84</v>
      </c>
      <c r="E59" s="35"/>
      <c r="F59" s="36"/>
      <c r="G59" s="36"/>
      <c r="H59" s="36"/>
      <c r="I59" s="36"/>
      <c r="J59" s="36"/>
      <c r="K59" s="36"/>
      <c r="L59" s="36"/>
      <c r="M59" s="36"/>
      <c r="N59" s="36">
        <v>8.0</v>
      </c>
      <c r="O59" s="36">
        <v>9.0</v>
      </c>
      <c r="P59" s="36"/>
      <c r="Q59" s="36"/>
      <c r="R59" s="36">
        <v>10.0</v>
      </c>
      <c r="S59" s="36">
        <v>6.0</v>
      </c>
      <c r="T59" s="36">
        <v>10.0</v>
      </c>
      <c r="U59" s="36">
        <v>8.0</v>
      </c>
      <c r="V59" s="36">
        <v>10.0</v>
      </c>
      <c r="W59" s="36">
        <v>10.0</v>
      </c>
      <c r="X59" s="36">
        <v>7.0</v>
      </c>
      <c r="Y59" s="36">
        <v>9.0</v>
      </c>
      <c r="Z59" s="36"/>
      <c r="AA59" s="37">
        <v>9.0</v>
      </c>
      <c r="AB59" s="37"/>
      <c r="AC59" s="37"/>
      <c r="AD59" s="38">
        <f t="shared" si="8"/>
        <v>11</v>
      </c>
      <c r="AE59" s="39">
        <f t="shared" si="2"/>
        <v>12.2</v>
      </c>
      <c r="AF59" s="48">
        <v>5.0</v>
      </c>
      <c r="AG59" s="50">
        <f>14+11+11+12+13</f>
        <v>61</v>
      </c>
      <c r="AH59" s="49">
        <f t="shared" si="3"/>
        <v>96</v>
      </c>
      <c r="AI59" s="42"/>
      <c r="AJ59" s="43">
        <f t="shared" si="4"/>
        <v>96</v>
      </c>
      <c r="AK59" s="44">
        <f t="shared" si="5"/>
        <v>94.42449118</v>
      </c>
      <c r="AL59" s="51"/>
      <c r="AM59" s="46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ht="12.75" customHeight="1">
      <c r="A60" s="32">
        <v>55.0</v>
      </c>
      <c r="B60" s="32">
        <v>57.0</v>
      </c>
      <c r="C60" s="33">
        <v>60.0</v>
      </c>
      <c r="D60" s="34" t="s">
        <v>95</v>
      </c>
      <c r="E60" s="35"/>
      <c r="F60" s="36">
        <v>9.0</v>
      </c>
      <c r="G60" s="36">
        <v>8.0</v>
      </c>
      <c r="H60" s="36">
        <v>9.0</v>
      </c>
      <c r="I60" s="36">
        <v>9.0</v>
      </c>
      <c r="J60" s="36">
        <v>6.0</v>
      </c>
      <c r="K60" s="36">
        <v>10.0</v>
      </c>
      <c r="L60" s="36">
        <v>10.0</v>
      </c>
      <c r="M60" s="36">
        <v>10.0</v>
      </c>
      <c r="N60" s="36">
        <v>8.0</v>
      </c>
      <c r="O60" s="36">
        <v>7.0</v>
      </c>
      <c r="P60" s="36"/>
      <c r="Q60" s="36"/>
      <c r="R60" s="36">
        <v>10.0</v>
      </c>
      <c r="S60" s="36"/>
      <c r="T60" s="36"/>
      <c r="U60" s="36"/>
      <c r="V60" s="36"/>
      <c r="W60" s="36"/>
      <c r="X60" s="36"/>
      <c r="Y60" s="36"/>
      <c r="Z60" s="36"/>
      <c r="AA60" s="37"/>
      <c r="AB60" s="37"/>
      <c r="AC60" s="37"/>
      <c r="AD60" s="38">
        <f t="shared" si="8"/>
        <v>11</v>
      </c>
      <c r="AE60" s="39">
        <f t="shared" si="2"/>
        <v>12</v>
      </c>
      <c r="AF60" s="48">
        <v>3.0</v>
      </c>
      <c r="AG60" s="48">
        <v>36.0</v>
      </c>
      <c r="AH60" s="49">
        <f t="shared" si="3"/>
        <v>96</v>
      </c>
      <c r="AI60" s="42"/>
      <c r="AJ60" s="43">
        <f t="shared" si="4"/>
        <v>96</v>
      </c>
      <c r="AK60" s="44">
        <f t="shared" si="5"/>
        <v>95.9982327</v>
      </c>
      <c r="AL60" s="51"/>
      <c r="AM60" s="46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ht="12.75" customHeight="1">
      <c r="A61" s="47">
        <v>58.0</v>
      </c>
      <c r="B61" s="47">
        <v>58.0</v>
      </c>
      <c r="C61" s="33">
        <v>79.0</v>
      </c>
      <c r="D61" s="34" t="s">
        <v>96</v>
      </c>
      <c r="E61" s="35"/>
      <c r="F61" s="36"/>
      <c r="G61" s="36"/>
      <c r="H61" s="36"/>
      <c r="I61" s="36"/>
      <c r="J61" s="36"/>
      <c r="K61" s="36"/>
      <c r="L61" s="36"/>
      <c r="M61" s="36"/>
      <c r="N61" s="36"/>
      <c r="O61" s="36">
        <v>9.0</v>
      </c>
      <c r="P61" s="36"/>
      <c r="Q61" s="36"/>
      <c r="R61" s="36"/>
      <c r="S61" s="36"/>
      <c r="T61" s="36">
        <v>10.0</v>
      </c>
      <c r="U61" s="36">
        <v>9.0</v>
      </c>
      <c r="V61" s="36">
        <v>8.0</v>
      </c>
      <c r="W61" s="36">
        <v>10.0</v>
      </c>
      <c r="X61" s="36">
        <v>8.0</v>
      </c>
      <c r="Y61" s="36">
        <v>9.0</v>
      </c>
      <c r="Z61" s="36">
        <v>7.0</v>
      </c>
      <c r="AA61" s="37">
        <v>10.0</v>
      </c>
      <c r="AB61" s="37">
        <v>8.0</v>
      </c>
      <c r="AC61" s="37"/>
      <c r="AD61" s="38">
        <f t="shared" si="8"/>
        <v>10</v>
      </c>
      <c r="AE61" s="53">
        <f t="shared" si="2"/>
        <v>12</v>
      </c>
      <c r="AF61" s="48">
        <v>5.0</v>
      </c>
      <c r="AG61" s="48">
        <v>60.0</v>
      </c>
      <c r="AH61" s="49">
        <f t="shared" si="3"/>
        <v>88</v>
      </c>
      <c r="AI61" s="54">
        <v>5.0</v>
      </c>
      <c r="AJ61" s="55">
        <f t="shared" si="4"/>
        <v>93</v>
      </c>
      <c r="AK61" s="44">
        <f t="shared" si="5"/>
        <v>92.99828792</v>
      </c>
      <c r="AL61" s="51"/>
      <c r="AM61" s="46"/>
      <c r="AN61" s="3"/>
      <c r="AO61" s="65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ht="12.75" customHeight="1">
      <c r="A62" s="47">
        <v>43.0</v>
      </c>
      <c r="B62" s="47">
        <v>59.0</v>
      </c>
      <c r="C62" s="33">
        <v>43.0</v>
      </c>
      <c r="D62" s="34" t="s">
        <v>97</v>
      </c>
      <c r="E62" s="35"/>
      <c r="F62" s="36"/>
      <c r="G62" s="36"/>
      <c r="H62" s="36"/>
      <c r="I62" s="36"/>
      <c r="J62" s="36"/>
      <c r="K62" s="36"/>
      <c r="L62" s="36"/>
      <c r="M62" s="36"/>
      <c r="N62" s="36"/>
      <c r="O62" s="36">
        <v>10.0</v>
      </c>
      <c r="P62" s="36"/>
      <c r="Q62" s="36"/>
      <c r="R62" s="36">
        <v>10.0</v>
      </c>
      <c r="S62" s="36">
        <v>6.0</v>
      </c>
      <c r="T62" s="36">
        <v>10.0</v>
      </c>
      <c r="U62" s="36">
        <v>9.0</v>
      </c>
      <c r="V62" s="36">
        <v>8.0</v>
      </c>
      <c r="W62" s="36">
        <v>10.0</v>
      </c>
      <c r="X62" s="36">
        <v>9.0</v>
      </c>
      <c r="Y62" s="36">
        <v>8.0</v>
      </c>
      <c r="Z62" s="36">
        <v>9.0</v>
      </c>
      <c r="AA62" s="37"/>
      <c r="AB62" s="37"/>
      <c r="AC62" s="37"/>
      <c r="AD62" s="38">
        <f t="shared" si="8"/>
        <v>10</v>
      </c>
      <c r="AE62" s="53">
        <f t="shared" si="2"/>
        <v>9</v>
      </c>
      <c r="AF62" s="48">
        <v>4.0</v>
      </c>
      <c r="AG62" s="48">
        <v>36.0</v>
      </c>
      <c r="AH62" s="49">
        <f t="shared" si="3"/>
        <v>89</v>
      </c>
      <c r="AI62" s="42"/>
      <c r="AJ62" s="43">
        <f t="shared" si="4"/>
        <v>89</v>
      </c>
      <c r="AK62" s="44">
        <f t="shared" si="5"/>
        <v>118.6644821</v>
      </c>
      <c r="AL62" s="45"/>
      <c r="AM62" s="46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ht="12.75" customHeight="1">
      <c r="A63" s="32">
        <v>60.0</v>
      </c>
      <c r="B63" s="47">
        <v>60.0</v>
      </c>
      <c r="C63" s="33">
        <v>12.0</v>
      </c>
      <c r="D63" s="34" t="s">
        <v>98</v>
      </c>
      <c r="E63" s="35"/>
      <c r="F63" s="36"/>
      <c r="G63" s="36"/>
      <c r="H63" s="36"/>
      <c r="I63" s="36"/>
      <c r="J63" s="36"/>
      <c r="K63" s="36"/>
      <c r="L63" s="36"/>
      <c r="M63" s="36"/>
      <c r="N63" s="36"/>
      <c r="O63" s="36">
        <v>6.0</v>
      </c>
      <c r="P63" s="36"/>
      <c r="Q63" s="36"/>
      <c r="R63" s="36">
        <v>10.0</v>
      </c>
      <c r="S63" s="36">
        <v>8.0</v>
      </c>
      <c r="T63" s="36">
        <v>10.0</v>
      </c>
      <c r="U63" s="36"/>
      <c r="V63" s="36">
        <v>7.0</v>
      </c>
      <c r="W63" s="36">
        <v>10.0</v>
      </c>
      <c r="X63" s="36">
        <v>10.0</v>
      </c>
      <c r="Y63" s="36">
        <v>9.0</v>
      </c>
      <c r="Z63" s="36">
        <v>8.0</v>
      </c>
      <c r="AA63" s="37"/>
      <c r="AB63" s="37"/>
      <c r="AC63" s="37">
        <v>9.0</v>
      </c>
      <c r="AD63" s="38">
        <f t="shared" si="8"/>
        <v>10</v>
      </c>
      <c r="AE63" s="53">
        <f t="shared" si="2"/>
        <v>11.33333333</v>
      </c>
      <c r="AF63" s="48">
        <v>6.0</v>
      </c>
      <c r="AG63" s="48">
        <v>68.0</v>
      </c>
      <c r="AH63" s="49">
        <f t="shared" si="3"/>
        <v>87</v>
      </c>
      <c r="AI63" s="54"/>
      <c r="AJ63" s="55">
        <f t="shared" si="4"/>
        <v>87</v>
      </c>
      <c r="AK63" s="44">
        <f t="shared" si="5"/>
        <v>92.11595123</v>
      </c>
      <c r="AL63" s="45"/>
      <c r="AM63" s="46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ht="12.75" customHeight="1">
      <c r="A64" s="32">
        <v>67.0</v>
      </c>
      <c r="B64" s="32">
        <v>61.0</v>
      </c>
      <c r="C64" s="33">
        <v>80.0</v>
      </c>
      <c r="D64" s="34" t="s">
        <v>99</v>
      </c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>
        <v>8.0</v>
      </c>
      <c r="P64" s="36"/>
      <c r="Q64" s="36"/>
      <c r="R64" s="36"/>
      <c r="S64" s="36"/>
      <c r="T64" s="36">
        <v>10.0</v>
      </c>
      <c r="U64" s="36">
        <v>8.0</v>
      </c>
      <c r="V64" s="36">
        <v>6.0</v>
      </c>
      <c r="W64" s="36">
        <v>9.0</v>
      </c>
      <c r="X64" s="36">
        <v>8.0</v>
      </c>
      <c r="Y64" s="36">
        <v>9.0</v>
      </c>
      <c r="Z64" s="36">
        <v>7.0</v>
      </c>
      <c r="AA64" s="37">
        <v>10.0</v>
      </c>
      <c r="AB64" s="37">
        <v>7.0</v>
      </c>
      <c r="AC64" s="37"/>
      <c r="AD64" s="38">
        <f t="shared" si="8"/>
        <v>10</v>
      </c>
      <c r="AE64" s="39">
        <f t="shared" si="2"/>
        <v>12.4</v>
      </c>
      <c r="AF64" s="48">
        <v>5.0</v>
      </c>
      <c r="AG64" s="48">
        <f>14+11+11+15+11</f>
        <v>62</v>
      </c>
      <c r="AH64" s="49">
        <f t="shared" si="3"/>
        <v>82</v>
      </c>
      <c r="AI64" s="42">
        <v>5.0</v>
      </c>
      <c r="AJ64" s="43">
        <f t="shared" si="4"/>
        <v>87</v>
      </c>
      <c r="AK64" s="44">
        <f t="shared" si="5"/>
        <v>84.19199843</v>
      </c>
      <c r="AL64" s="51" t="s">
        <v>35</v>
      </c>
      <c r="AM64" s="46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ht="12.75" customHeight="1">
      <c r="A65" s="47">
        <v>62.0</v>
      </c>
      <c r="B65" s="47">
        <v>62.0</v>
      </c>
      <c r="C65" s="33">
        <v>96.0</v>
      </c>
      <c r="D65" s="34" t="s">
        <v>100</v>
      </c>
      <c r="E65" s="35"/>
      <c r="F65" s="36"/>
      <c r="G65" s="36"/>
      <c r="H65" s="36"/>
      <c r="I65" s="36"/>
      <c r="J65" s="36"/>
      <c r="K65" s="36"/>
      <c r="L65" s="36"/>
      <c r="M65" s="36">
        <v>10.0</v>
      </c>
      <c r="N65" s="36"/>
      <c r="O65" s="36"/>
      <c r="P65" s="36"/>
      <c r="Q65" s="36"/>
      <c r="R65" s="36"/>
      <c r="S65" s="36">
        <v>7.0</v>
      </c>
      <c r="T65" s="36"/>
      <c r="U65" s="36">
        <v>7.0</v>
      </c>
      <c r="V65" s="36">
        <v>9.0</v>
      </c>
      <c r="W65" s="36">
        <v>10.0</v>
      </c>
      <c r="X65" s="36">
        <v>9.0</v>
      </c>
      <c r="Y65" s="36">
        <v>10.0</v>
      </c>
      <c r="Z65" s="36">
        <v>7.0</v>
      </c>
      <c r="AA65" s="37">
        <v>10.0</v>
      </c>
      <c r="AB65" s="37">
        <v>7.0</v>
      </c>
      <c r="AC65" s="37"/>
      <c r="AD65" s="38">
        <f t="shared" si="8"/>
        <v>10</v>
      </c>
      <c r="AE65" s="53">
        <f t="shared" si="2"/>
        <v>11.5</v>
      </c>
      <c r="AF65" s="48">
        <v>4.0</v>
      </c>
      <c r="AG65" s="48">
        <v>46.0</v>
      </c>
      <c r="AH65" s="49">
        <f t="shared" si="3"/>
        <v>86</v>
      </c>
      <c r="AI65" s="54"/>
      <c r="AJ65" s="55">
        <f t="shared" si="4"/>
        <v>86</v>
      </c>
      <c r="AK65" s="44">
        <f t="shared" si="5"/>
        <v>89.73747839</v>
      </c>
      <c r="AL65" s="51"/>
      <c r="AM65" s="46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ht="12.75" customHeight="1">
      <c r="A66" s="47">
        <v>64.0</v>
      </c>
      <c r="B66" s="47">
        <v>63.0</v>
      </c>
      <c r="C66" s="33">
        <v>94.0</v>
      </c>
      <c r="D66" s="34" t="s">
        <v>101</v>
      </c>
      <c r="E66" s="35"/>
      <c r="F66" s="36"/>
      <c r="G66" s="36"/>
      <c r="H66" s="36"/>
      <c r="I66" s="36"/>
      <c r="J66" s="36"/>
      <c r="K66" s="36"/>
      <c r="L66" s="36"/>
      <c r="M66" s="36">
        <v>10.0</v>
      </c>
      <c r="N66" s="36">
        <v>8.0</v>
      </c>
      <c r="O66" s="36">
        <v>9.0</v>
      </c>
      <c r="P66" s="36"/>
      <c r="Q66" s="36"/>
      <c r="R66" s="36">
        <v>9.99</v>
      </c>
      <c r="S66" s="36">
        <v>6.0</v>
      </c>
      <c r="T66" s="36">
        <v>10.0</v>
      </c>
      <c r="U66" s="36">
        <v>8.0</v>
      </c>
      <c r="V66" s="36"/>
      <c r="W66" s="36">
        <v>10.0</v>
      </c>
      <c r="X66" s="36">
        <v>10.0</v>
      </c>
      <c r="Y66" s="36"/>
      <c r="Z66" s="36"/>
      <c r="AA66" s="37"/>
      <c r="AB66" s="37"/>
      <c r="AC66" s="37"/>
      <c r="AD66" s="38">
        <f t="shared" si="8"/>
        <v>9</v>
      </c>
      <c r="AE66" s="53">
        <f t="shared" si="2"/>
        <v>11.57142857</v>
      </c>
      <c r="AF66" s="48">
        <v>7.0</v>
      </c>
      <c r="AG66" s="50">
        <f>11+11+12+11+12+12+12</f>
        <v>81</v>
      </c>
      <c r="AH66" s="49">
        <f t="shared" si="3"/>
        <v>80.99</v>
      </c>
      <c r="AI66" s="54">
        <v>5.0</v>
      </c>
      <c r="AJ66" s="55">
        <f t="shared" si="4"/>
        <v>85.99</v>
      </c>
      <c r="AK66" s="44">
        <f t="shared" si="5"/>
        <v>89.17317316</v>
      </c>
      <c r="AL66" s="51"/>
      <c r="AM66" s="46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ht="12.75" customHeight="1">
      <c r="A67" s="32">
        <v>69.0</v>
      </c>
      <c r="B67" s="47">
        <v>64.0</v>
      </c>
      <c r="C67" s="33">
        <v>41.0</v>
      </c>
      <c r="D67" s="34" t="s">
        <v>102</v>
      </c>
      <c r="E67" s="35"/>
      <c r="F67" s="36">
        <v>8.0</v>
      </c>
      <c r="G67" s="36">
        <v>8.0</v>
      </c>
      <c r="H67" s="36">
        <v>8.0</v>
      </c>
      <c r="I67" s="36">
        <v>3.0</v>
      </c>
      <c r="J67" s="36">
        <v>10.0</v>
      </c>
      <c r="K67" s="36">
        <v>10.0</v>
      </c>
      <c r="L67" s="36">
        <v>4.0</v>
      </c>
      <c r="M67" s="36">
        <v>10.0</v>
      </c>
      <c r="N67" s="36">
        <v>9.0</v>
      </c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7"/>
      <c r="AB67" s="37">
        <v>8.0</v>
      </c>
      <c r="AC67" s="37"/>
      <c r="AD67" s="38">
        <f t="shared" si="8"/>
        <v>10</v>
      </c>
      <c r="AE67" s="53">
        <f t="shared" si="2"/>
        <v>12.14285714</v>
      </c>
      <c r="AF67" s="48">
        <v>7.0</v>
      </c>
      <c r="AG67" s="50">
        <f>12+15+12+12+12+11+11</f>
        <v>85</v>
      </c>
      <c r="AH67" s="49">
        <f t="shared" si="3"/>
        <v>78</v>
      </c>
      <c r="AI67" s="54">
        <v>5.0</v>
      </c>
      <c r="AJ67" s="55">
        <f t="shared" si="4"/>
        <v>83</v>
      </c>
      <c r="AK67" s="44">
        <f t="shared" si="5"/>
        <v>82.02201941</v>
      </c>
      <c r="AL67" s="51"/>
      <c r="AM67" s="46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ht="12.75" customHeight="1">
      <c r="A68" s="32">
        <v>66.0</v>
      </c>
      <c r="B68" s="32">
        <v>65.0</v>
      </c>
      <c r="C68" s="33">
        <v>9.0</v>
      </c>
      <c r="D68" s="34" t="s">
        <v>103</v>
      </c>
      <c r="E68" s="35"/>
      <c r="F68" s="36">
        <v>7.5</v>
      </c>
      <c r="G68" s="36">
        <v>5.0</v>
      </c>
      <c r="H68" s="36">
        <v>10.0</v>
      </c>
      <c r="I68" s="36">
        <v>8.5</v>
      </c>
      <c r="J68" s="36">
        <v>8.0</v>
      </c>
      <c r="K68" s="36">
        <v>10.0</v>
      </c>
      <c r="L68" s="36">
        <v>8.0</v>
      </c>
      <c r="M68" s="36">
        <v>10.0</v>
      </c>
      <c r="N68" s="36">
        <v>2.0</v>
      </c>
      <c r="O68" s="36">
        <v>10.0</v>
      </c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7"/>
      <c r="AB68" s="37"/>
      <c r="AC68" s="37"/>
      <c r="AD68" s="38">
        <f t="shared" si="8"/>
        <v>10</v>
      </c>
      <c r="AE68" s="53">
        <f t="shared" si="2"/>
        <v>11</v>
      </c>
      <c r="AF68" s="48">
        <v>4.0</v>
      </c>
      <c r="AG68" s="48">
        <v>44.0</v>
      </c>
      <c r="AH68" s="49">
        <f t="shared" si="3"/>
        <v>79</v>
      </c>
      <c r="AI68" s="54"/>
      <c r="AJ68" s="55">
        <f t="shared" si="4"/>
        <v>79</v>
      </c>
      <c r="AK68" s="44">
        <f t="shared" si="5"/>
        <v>86.18023162</v>
      </c>
      <c r="AL68" s="51"/>
      <c r="AM68" s="46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ht="12.75" customHeight="1">
      <c r="A69" s="47">
        <v>71.0</v>
      </c>
      <c r="B69" s="47">
        <v>66.0</v>
      </c>
      <c r="C69" s="33">
        <v>70.0</v>
      </c>
      <c r="D69" s="34" t="s">
        <v>104</v>
      </c>
      <c r="E69" s="35"/>
      <c r="F69" s="36"/>
      <c r="G69" s="36"/>
      <c r="H69" s="36"/>
      <c r="I69" s="36"/>
      <c r="J69" s="36"/>
      <c r="K69" s="36"/>
      <c r="L69" s="36"/>
      <c r="M69" s="36">
        <v>10.0</v>
      </c>
      <c r="N69" s="36">
        <v>9.0</v>
      </c>
      <c r="O69" s="36">
        <v>6.5</v>
      </c>
      <c r="P69" s="36"/>
      <c r="Q69" s="36"/>
      <c r="R69" s="36">
        <v>10.0</v>
      </c>
      <c r="S69" s="36">
        <v>7.0</v>
      </c>
      <c r="T69" s="36">
        <v>10.0</v>
      </c>
      <c r="U69" s="36"/>
      <c r="V69" s="36">
        <v>7.0</v>
      </c>
      <c r="W69" s="36">
        <v>10.0</v>
      </c>
      <c r="X69" s="36"/>
      <c r="Y69" s="36"/>
      <c r="Z69" s="36">
        <v>9.0</v>
      </c>
      <c r="AA69" s="37"/>
      <c r="AB69" s="37"/>
      <c r="AC69" s="37"/>
      <c r="AD69" s="38">
        <f t="shared" si="8"/>
        <v>9</v>
      </c>
      <c r="AE69" s="39">
        <f t="shared" si="2"/>
        <v>11.83333333</v>
      </c>
      <c r="AF69" s="48">
        <v>6.0</v>
      </c>
      <c r="AG69" s="50">
        <f>12+12+11+12+12+12</f>
        <v>71</v>
      </c>
      <c r="AH69" s="49">
        <f t="shared" si="3"/>
        <v>78.5</v>
      </c>
      <c r="AI69" s="42"/>
      <c r="AJ69" s="43">
        <f t="shared" si="4"/>
        <v>78.5</v>
      </c>
      <c r="AK69" s="44">
        <f t="shared" si="5"/>
        <v>79.60416831</v>
      </c>
      <c r="AL69" s="51" t="s">
        <v>30</v>
      </c>
      <c r="AM69" s="46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ht="12.75" customHeight="1">
      <c r="A70" s="47">
        <v>74.0</v>
      </c>
      <c r="B70" s="47">
        <v>67.0</v>
      </c>
      <c r="C70" s="33">
        <v>49.0</v>
      </c>
      <c r="D70" s="34" t="s">
        <v>105</v>
      </c>
      <c r="E70" s="35"/>
      <c r="F70" s="36">
        <v>9.0</v>
      </c>
      <c r="G70" s="36">
        <v>7.0</v>
      </c>
      <c r="H70" s="36">
        <v>10.0</v>
      </c>
      <c r="I70" s="36">
        <v>7.0</v>
      </c>
      <c r="J70" s="36">
        <v>7.0</v>
      </c>
      <c r="K70" s="36">
        <v>10.0</v>
      </c>
      <c r="L70" s="36">
        <v>10.0</v>
      </c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>
        <v>8.0</v>
      </c>
      <c r="AA70" s="37"/>
      <c r="AB70" s="37"/>
      <c r="AC70" s="37">
        <v>10.0</v>
      </c>
      <c r="AD70" s="38">
        <f t="shared" si="8"/>
        <v>9</v>
      </c>
      <c r="AE70" s="53">
        <f t="shared" si="2"/>
        <v>12</v>
      </c>
      <c r="AF70" s="48">
        <v>6.0</v>
      </c>
      <c r="AG70" s="50">
        <f>12+13+11+11+11+14</f>
        <v>72</v>
      </c>
      <c r="AH70" s="49">
        <f t="shared" si="3"/>
        <v>78</v>
      </c>
      <c r="AI70" s="54"/>
      <c r="AJ70" s="55">
        <f t="shared" si="4"/>
        <v>78</v>
      </c>
      <c r="AK70" s="44">
        <f t="shared" si="5"/>
        <v>77.99856406</v>
      </c>
      <c r="AL70" s="51"/>
      <c r="AM70" s="46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ht="12.75" customHeight="1">
      <c r="A71" s="32">
        <v>76.0</v>
      </c>
      <c r="B71" s="47">
        <v>68.0</v>
      </c>
      <c r="C71" s="33">
        <v>53.0</v>
      </c>
      <c r="D71" s="34" t="s">
        <v>106</v>
      </c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>
        <v>10.0</v>
      </c>
      <c r="P71" s="36"/>
      <c r="Q71" s="36"/>
      <c r="R71" s="36">
        <v>10.0</v>
      </c>
      <c r="S71" s="36">
        <v>8.0</v>
      </c>
      <c r="T71" s="36">
        <v>10.0</v>
      </c>
      <c r="U71" s="36">
        <v>8.0</v>
      </c>
      <c r="V71" s="36"/>
      <c r="W71" s="36"/>
      <c r="X71" s="36"/>
      <c r="Y71" s="36"/>
      <c r="Z71" s="36"/>
      <c r="AA71" s="37">
        <v>10.0</v>
      </c>
      <c r="AB71" s="37">
        <v>6.0</v>
      </c>
      <c r="AC71" s="37">
        <v>9.0</v>
      </c>
      <c r="AD71" s="38">
        <f t="shared" si="8"/>
        <v>8</v>
      </c>
      <c r="AE71" s="39">
        <f t="shared" si="2"/>
        <v>12.16666667</v>
      </c>
      <c r="AF71" s="48">
        <v>6.0</v>
      </c>
      <c r="AG71" s="50">
        <f>12+12+13+14+11+11</f>
        <v>73</v>
      </c>
      <c r="AH71" s="49">
        <f t="shared" si="3"/>
        <v>71</v>
      </c>
      <c r="AI71" s="42">
        <v>5.0</v>
      </c>
      <c r="AJ71" s="43">
        <f t="shared" si="4"/>
        <v>76</v>
      </c>
      <c r="AK71" s="44">
        <f t="shared" si="5"/>
        <v>74.95752416</v>
      </c>
      <c r="AL71" s="51"/>
      <c r="AM71" s="46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ht="12.75" customHeight="1">
      <c r="A72" s="32">
        <v>72.0</v>
      </c>
      <c r="B72" s="32">
        <v>69.0</v>
      </c>
      <c r="C72" s="33">
        <v>52.0</v>
      </c>
      <c r="D72" s="34" t="s">
        <v>106</v>
      </c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>
        <v>10.0</v>
      </c>
      <c r="P72" s="36"/>
      <c r="Q72" s="36"/>
      <c r="R72" s="36">
        <v>10.0</v>
      </c>
      <c r="S72" s="36">
        <v>7.0</v>
      </c>
      <c r="T72" s="36">
        <v>10.0</v>
      </c>
      <c r="U72" s="36">
        <v>9.0</v>
      </c>
      <c r="V72" s="36"/>
      <c r="W72" s="36"/>
      <c r="X72" s="36"/>
      <c r="Y72" s="36"/>
      <c r="Z72" s="36"/>
      <c r="AA72" s="37">
        <v>8.0</v>
      </c>
      <c r="AB72" s="37">
        <v>7.0</v>
      </c>
      <c r="AC72" s="37">
        <v>9.0</v>
      </c>
      <c r="AD72" s="38">
        <f t="shared" si="8"/>
        <v>8</v>
      </c>
      <c r="AE72" s="39">
        <f t="shared" si="2"/>
        <v>11.4</v>
      </c>
      <c r="AF72" s="48">
        <v>5.0</v>
      </c>
      <c r="AG72" s="48">
        <v>57.0</v>
      </c>
      <c r="AH72" s="49">
        <f t="shared" si="3"/>
        <v>70</v>
      </c>
      <c r="AI72" s="42">
        <v>5.0</v>
      </c>
      <c r="AJ72" s="43">
        <f t="shared" si="4"/>
        <v>75</v>
      </c>
      <c r="AK72" s="44">
        <f t="shared" si="5"/>
        <v>78.94591505</v>
      </c>
      <c r="AL72" s="45"/>
      <c r="AM72" s="46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ht="12.75" customHeight="1">
      <c r="A73" s="47">
        <v>57.0</v>
      </c>
      <c r="B73" s="47">
        <v>70.0</v>
      </c>
      <c r="C73" s="33">
        <v>39.0</v>
      </c>
      <c r="D73" s="34" t="s">
        <v>59</v>
      </c>
      <c r="E73" s="35"/>
      <c r="F73" s="36"/>
      <c r="G73" s="36"/>
      <c r="H73" s="36"/>
      <c r="I73" s="36"/>
      <c r="J73" s="36"/>
      <c r="K73" s="36"/>
      <c r="L73" s="36"/>
      <c r="M73" s="36">
        <v>10.0</v>
      </c>
      <c r="N73" s="36">
        <v>9.0</v>
      </c>
      <c r="O73" s="36">
        <v>10.0</v>
      </c>
      <c r="P73" s="36"/>
      <c r="Q73" s="36"/>
      <c r="R73" s="36">
        <v>10.0</v>
      </c>
      <c r="S73" s="36"/>
      <c r="T73" s="36">
        <v>10.0</v>
      </c>
      <c r="U73" s="36"/>
      <c r="V73" s="36"/>
      <c r="W73" s="36"/>
      <c r="X73" s="36"/>
      <c r="Y73" s="36"/>
      <c r="Z73" s="36"/>
      <c r="AA73" s="37">
        <v>10.0</v>
      </c>
      <c r="AB73" s="37">
        <v>6.0</v>
      </c>
      <c r="AC73" s="37">
        <v>9.0</v>
      </c>
      <c r="AD73" s="38">
        <f t="shared" si="8"/>
        <v>8</v>
      </c>
      <c r="AE73" s="39">
        <f t="shared" si="2"/>
        <v>9.5</v>
      </c>
      <c r="AF73" s="48">
        <v>6.0</v>
      </c>
      <c r="AG73" s="48">
        <v>57.0</v>
      </c>
      <c r="AH73" s="49">
        <f t="shared" si="3"/>
        <v>74</v>
      </c>
      <c r="AI73" s="42"/>
      <c r="AJ73" s="43">
        <f t="shared" si="4"/>
        <v>74</v>
      </c>
      <c r="AK73" s="44">
        <f t="shared" si="5"/>
        <v>93.47196341</v>
      </c>
      <c r="AL73" s="51"/>
      <c r="AM73" s="46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ht="12.75" customHeight="1">
      <c r="A74" s="47">
        <v>68.0</v>
      </c>
      <c r="B74" s="47">
        <v>71.0</v>
      </c>
      <c r="C74" s="33">
        <v>55.0</v>
      </c>
      <c r="D74" s="34" t="s">
        <v>106</v>
      </c>
      <c r="E74" s="35"/>
      <c r="F74" s="36"/>
      <c r="G74" s="36"/>
      <c r="H74" s="36"/>
      <c r="I74" s="36"/>
      <c r="J74" s="36"/>
      <c r="K74" s="36"/>
      <c r="L74" s="36"/>
      <c r="M74" s="36">
        <v>10.0</v>
      </c>
      <c r="N74" s="36">
        <v>8.0</v>
      </c>
      <c r="O74" s="36">
        <v>10.0</v>
      </c>
      <c r="P74" s="36"/>
      <c r="Q74" s="36"/>
      <c r="R74" s="36">
        <v>10.0</v>
      </c>
      <c r="S74" s="36">
        <v>7.0</v>
      </c>
      <c r="T74" s="36">
        <v>10.0</v>
      </c>
      <c r="U74" s="36">
        <v>9.0</v>
      </c>
      <c r="V74" s="36"/>
      <c r="W74" s="36"/>
      <c r="X74" s="36"/>
      <c r="Y74" s="36"/>
      <c r="Z74" s="36"/>
      <c r="AA74" s="37">
        <v>8.0</v>
      </c>
      <c r="AB74" s="37"/>
      <c r="AC74" s="37"/>
      <c r="AD74" s="38">
        <f t="shared" si="8"/>
        <v>8</v>
      </c>
      <c r="AE74" s="53">
        <f t="shared" si="2"/>
        <v>10.5</v>
      </c>
      <c r="AF74" s="48">
        <v>4.0</v>
      </c>
      <c r="AG74" s="48">
        <v>42.0</v>
      </c>
      <c r="AH74" s="49">
        <f t="shared" si="3"/>
        <v>72</v>
      </c>
      <c r="AI74" s="54"/>
      <c r="AJ74" s="55">
        <f t="shared" si="4"/>
        <v>72</v>
      </c>
      <c r="AK74" s="44">
        <f t="shared" si="5"/>
        <v>82.28419945</v>
      </c>
      <c r="AL74" s="51"/>
      <c r="AM74" s="46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ht="12.75" customHeight="1">
      <c r="A75" s="32">
        <v>82.0</v>
      </c>
      <c r="B75" s="47">
        <v>72.0</v>
      </c>
      <c r="C75" s="33">
        <v>23.0</v>
      </c>
      <c r="D75" s="34" t="s">
        <v>107</v>
      </c>
      <c r="E75" s="35"/>
      <c r="F75" s="36">
        <v>10.0</v>
      </c>
      <c r="G75" s="36">
        <v>10.0</v>
      </c>
      <c r="H75" s="36">
        <v>9.0</v>
      </c>
      <c r="I75" s="36">
        <v>10.0</v>
      </c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>
        <v>10.0</v>
      </c>
      <c r="AA75" s="37">
        <v>10.0</v>
      </c>
      <c r="AB75" s="37">
        <v>7.0</v>
      </c>
      <c r="AC75" s="37"/>
      <c r="AD75" s="38">
        <f t="shared" si="8"/>
        <v>7</v>
      </c>
      <c r="AE75" s="39">
        <f t="shared" si="2"/>
        <v>15</v>
      </c>
      <c r="AF75" s="48">
        <v>6.0</v>
      </c>
      <c r="AG75" s="48">
        <f>15+16+15+15+14+15</f>
        <v>90</v>
      </c>
      <c r="AH75" s="49">
        <f t="shared" si="3"/>
        <v>66</v>
      </c>
      <c r="AI75" s="42">
        <v>5.0</v>
      </c>
      <c r="AJ75" s="43">
        <f t="shared" si="4"/>
        <v>71</v>
      </c>
      <c r="AK75" s="44">
        <f t="shared" si="5"/>
        <v>56.79895434</v>
      </c>
      <c r="AL75" s="45"/>
      <c r="AM75" s="46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ht="12.75" customHeight="1">
      <c r="A76" s="32">
        <v>83.0</v>
      </c>
      <c r="B76" s="32">
        <v>73.0</v>
      </c>
      <c r="C76" s="33">
        <v>17.0</v>
      </c>
      <c r="D76" s="34" t="s">
        <v>108</v>
      </c>
      <c r="E76" s="35"/>
      <c r="F76" s="36">
        <v>9.0</v>
      </c>
      <c r="G76" s="36"/>
      <c r="H76" s="36">
        <v>10.0</v>
      </c>
      <c r="I76" s="36">
        <v>7.0</v>
      </c>
      <c r="J76" s="36">
        <v>10.0</v>
      </c>
      <c r="K76" s="36">
        <v>7.0</v>
      </c>
      <c r="L76" s="36">
        <v>8.0</v>
      </c>
      <c r="M76" s="36"/>
      <c r="N76" s="36"/>
      <c r="O76" s="36"/>
      <c r="P76" s="36"/>
      <c r="Q76" s="36"/>
      <c r="R76" s="36">
        <v>10.0</v>
      </c>
      <c r="S76" s="36"/>
      <c r="T76" s="36"/>
      <c r="U76" s="36"/>
      <c r="V76" s="36"/>
      <c r="W76" s="36"/>
      <c r="X76" s="36"/>
      <c r="Y76" s="36"/>
      <c r="Z76" s="36"/>
      <c r="AA76" s="37"/>
      <c r="AB76" s="37"/>
      <c r="AC76" s="37">
        <v>9.0</v>
      </c>
      <c r="AD76" s="38">
        <f t="shared" si="8"/>
        <v>8</v>
      </c>
      <c r="AE76" s="39">
        <f t="shared" si="2"/>
        <v>14.8</v>
      </c>
      <c r="AF76" s="48">
        <v>5.0</v>
      </c>
      <c r="AG76" s="50">
        <f>14+14+17+17+12</f>
        <v>74</v>
      </c>
      <c r="AH76" s="49">
        <f t="shared" si="3"/>
        <v>70</v>
      </c>
      <c r="AI76" s="42"/>
      <c r="AJ76" s="43">
        <f t="shared" si="4"/>
        <v>70</v>
      </c>
      <c r="AK76" s="44">
        <f t="shared" si="5"/>
        <v>56.7557119</v>
      </c>
      <c r="AL76" s="51"/>
      <c r="AM76" s="46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ht="12.75" customHeight="1">
      <c r="A77" s="47">
        <v>78.0</v>
      </c>
      <c r="B77" s="47">
        <v>74.0</v>
      </c>
      <c r="C77" s="33">
        <v>26.0</v>
      </c>
      <c r="D77" s="34" t="s">
        <v>109</v>
      </c>
      <c r="E77" s="35"/>
      <c r="F77" s="36">
        <v>10.0</v>
      </c>
      <c r="G77" s="36">
        <v>8.0</v>
      </c>
      <c r="H77" s="36">
        <v>10.0</v>
      </c>
      <c r="I77" s="36">
        <v>6.0</v>
      </c>
      <c r="J77" s="36">
        <v>7.5</v>
      </c>
      <c r="K77" s="36">
        <v>10.0</v>
      </c>
      <c r="L77" s="36">
        <v>8.0</v>
      </c>
      <c r="M77" s="36">
        <v>10.0</v>
      </c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7"/>
      <c r="AB77" s="37"/>
      <c r="AC77" s="37"/>
      <c r="AD77" s="38">
        <f t="shared" si="8"/>
        <v>8</v>
      </c>
      <c r="AE77" s="39">
        <f t="shared" si="2"/>
        <v>12.33333333</v>
      </c>
      <c r="AF77" s="48">
        <v>3.0</v>
      </c>
      <c r="AG77" s="48">
        <v>37.0</v>
      </c>
      <c r="AH77" s="49">
        <f t="shared" si="3"/>
        <v>69.5</v>
      </c>
      <c r="AI77" s="69"/>
      <c r="AJ77" s="43">
        <f t="shared" si="4"/>
        <v>69.5</v>
      </c>
      <c r="AK77" s="44">
        <f t="shared" si="5"/>
        <v>67.62037675</v>
      </c>
      <c r="AL77" s="51"/>
      <c r="AM77" s="46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ht="12.75" customHeight="1">
      <c r="A78" s="47">
        <v>85.0</v>
      </c>
      <c r="B78" s="47">
        <v>75.0</v>
      </c>
      <c r="C78" s="33">
        <v>63.0</v>
      </c>
      <c r="D78" s="34" t="s">
        <v>110</v>
      </c>
      <c r="E78" s="35"/>
      <c r="F78" s="36">
        <v>10.0</v>
      </c>
      <c r="G78" s="36">
        <v>8.0</v>
      </c>
      <c r="H78" s="36">
        <v>9.0</v>
      </c>
      <c r="I78" s="36">
        <v>10.0</v>
      </c>
      <c r="J78" s="36">
        <v>9.0</v>
      </c>
      <c r="K78" s="36">
        <v>10.0</v>
      </c>
      <c r="L78" s="36">
        <v>8.0</v>
      </c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7"/>
      <c r="AB78" s="37"/>
      <c r="AC78" s="37"/>
      <c r="AD78" s="38">
        <f t="shared" si="8"/>
        <v>7</v>
      </c>
      <c r="AE78" s="53">
        <f t="shared" si="2"/>
        <v>15</v>
      </c>
      <c r="AF78" s="48">
        <v>4.0</v>
      </c>
      <c r="AG78" s="48">
        <v>60.0</v>
      </c>
      <c r="AH78" s="49">
        <f t="shared" si="3"/>
        <v>64</v>
      </c>
      <c r="AI78" s="54">
        <v>5.0</v>
      </c>
      <c r="AJ78" s="55">
        <f t="shared" si="4"/>
        <v>69</v>
      </c>
      <c r="AK78" s="44">
        <f t="shared" si="5"/>
        <v>55.1989838</v>
      </c>
      <c r="AL78" s="45"/>
      <c r="AM78" s="46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ht="12.75" customHeight="1">
      <c r="A79" s="32">
        <v>61.0</v>
      </c>
      <c r="B79" s="47">
        <v>76.0</v>
      </c>
      <c r="C79" s="33">
        <v>34.0</v>
      </c>
      <c r="D79" s="34" t="s">
        <v>111</v>
      </c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>
        <v>10.0</v>
      </c>
      <c r="U79" s="36">
        <v>8.0</v>
      </c>
      <c r="V79" s="36">
        <v>8.0</v>
      </c>
      <c r="W79" s="36">
        <v>7.0</v>
      </c>
      <c r="X79" s="36">
        <v>10.0</v>
      </c>
      <c r="Y79" s="36">
        <v>8.0</v>
      </c>
      <c r="Z79" s="36">
        <v>7.0</v>
      </c>
      <c r="AA79" s="37">
        <v>10.0</v>
      </c>
      <c r="AB79" s="37"/>
      <c r="AC79" s="37"/>
      <c r="AD79" s="38">
        <f t="shared" si="8"/>
        <v>8</v>
      </c>
      <c r="AE79" s="39">
        <f t="shared" si="2"/>
        <v>9</v>
      </c>
      <c r="AF79" s="48">
        <v>6.0</v>
      </c>
      <c r="AG79" s="48">
        <v>54.0</v>
      </c>
      <c r="AH79" s="49">
        <f t="shared" si="3"/>
        <v>68</v>
      </c>
      <c r="AI79" s="42"/>
      <c r="AJ79" s="43">
        <f t="shared" si="4"/>
        <v>68</v>
      </c>
      <c r="AK79" s="44">
        <f t="shared" si="5"/>
        <v>90.66499755</v>
      </c>
      <c r="AL79" s="51"/>
      <c r="AM79" s="46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ht="12.75" customHeight="1">
      <c r="A80" s="32">
        <v>73.0</v>
      </c>
      <c r="B80" s="32">
        <v>77.0</v>
      </c>
      <c r="C80" s="33">
        <v>88.0</v>
      </c>
      <c r="D80" s="34" t="s">
        <v>112</v>
      </c>
      <c r="E80" s="35"/>
      <c r="F80" s="36">
        <v>9.0</v>
      </c>
      <c r="G80" s="36">
        <v>8.0</v>
      </c>
      <c r="H80" s="36">
        <v>7.0</v>
      </c>
      <c r="I80" s="36">
        <v>10.0</v>
      </c>
      <c r="J80" s="36">
        <v>8.0</v>
      </c>
      <c r="K80" s="36">
        <v>8.0</v>
      </c>
      <c r="L80" s="36">
        <v>7.0</v>
      </c>
      <c r="M80" s="36">
        <v>10.0</v>
      </c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7"/>
      <c r="AB80" s="37"/>
      <c r="AC80" s="37"/>
      <c r="AD80" s="38">
        <f t="shared" si="8"/>
        <v>8</v>
      </c>
      <c r="AE80" s="39">
        <f t="shared" si="2"/>
        <v>10.2</v>
      </c>
      <c r="AF80" s="48">
        <v>5.0</v>
      </c>
      <c r="AG80" s="48">
        <v>51.0</v>
      </c>
      <c r="AH80" s="49">
        <f t="shared" si="3"/>
        <v>67</v>
      </c>
      <c r="AI80" s="42"/>
      <c r="AJ80" s="43">
        <f t="shared" si="4"/>
        <v>67</v>
      </c>
      <c r="AK80" s="44">
        <f t="shared" si="5"/>
        <v>78.82207832</v>
      </c>
      <c r="AL80" s="51"/>
      <c r="AM80" s="46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ht="12.75" customHeight="1">
      <c r="A81" s="47">
        <v>75.0</v>
      </c>
      <c r="B81" s="47">
        <v>78.0</v>
      </c>
      <c r="C81" s="33">
        <v>66.0</v>
      </c>
      <c r="D81" s="34" t="s">
        <v>113</v>
      </c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>
        <v>9.0</v>
      </c>
      <c r="W81" s="36">
        <v>10.0</v>
      </c>
      <c r="X81" s="36">
        <v>9.0</v>
      </c>
      <c r="Y81" s="36">
        <v>7.0</v>
      </c>
      <c r="Z81" s="36">
        <v>8.0</v>
      </c>
      <c r="AA81" s="37">
        <v>9.5</v>
      </c>
      <c r="AB81" s="37">
        <v>8.0</v>
      </c>
      <c r="AC81" s="37"/>
      <c r="AD81" s="38">
        <f t="shared" si="8"/>
        <v>7</v>
      </c>
      <c r="AE81" s="39">
        <f t="shared" si="2"/>
        <v>10.28571429</v>
      </c>
      <c r="AF81" s="48">
        <v>7.0</v>
      </c>
      <c r="AG81" s="48">
        <v>72.0</v>
      </c>
      <c r="AH81" s="49">
        <f t="shared" si="3"/>
        <v>60.5</v>
      </c>
      <c r="AI81" s="42">
        <v>5.0</v>
      </c>
      <c r="AJ81" s="43">
        <f t="shared" si="4"/>
        <v>65.5</v>
      </c>
      <c r="AK81" s="44">
        <f t="shared" si="5"/>
        <v>76.41525988</v>
      </c>
      <c r="AL81" s="51"/>
      <c r="AM81" s="46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ht="12.75" customHeight="1">
      <c r="A82" s="47">
        <v>77.0</v>
      </c>
      <c r="B82" s="47">
        <v>79.0</v>
      </c>
      <c r="C82" s="33">
        <v>65.0</v>
      </c>
      <c r="D82" s="34" t="s">
        <v>114</v>
      </c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>
        <v>9.0</v>
      </c>
      <c r="W82" s="36">
        <v>9.0</v>
      </c>
      <c r="X82" s="36">
        <v>8.0</v>
      </c>
      <c r="Y82" s="36">
        <v>9.0</v>
      </c>
      <c r="Z82" s="36">
        <v>9.0</v>
      </c>
      <c r="AA82" s="37">
        <v>9.0</v>
      </c>
      <c r="AB82" s="37">
        <v>7.0</v>
      </c>
      <c r="AC82" s="37"/>
      <c r="AD82" s="38">
        <f t="shared" si="8"/>
        <v>7</v>
      </c>
      <c r="AE82" s="39">
        <f t="shared" si="2"/>
        <v>10.8</v>
      </c>
      <c r="AF82" s="48">
        <v>5.0</v>
      </c>
      <c r="AG82" s="48">
        <v>54.0</v>
      </c>
      <c r="AH82" s="49">
        <f t="shared" si="3"/>
        <v>60</v>
      </c>
      <c r="AI82" s="42">
        <v>5.0</v>
      </c>
      <c r="AJ82" s="43">
        <f t="shared" si="4"/>
        <v>65</v>
      </c>
      <c r="AK82" s="44">
        <f t="shared" si="5"/>
        <v>72.22089265</v>
      </c>
      <c r="AL82" s="45"/>
      <c r="AM82" s="46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ht="12.75" customHeight="1">
      <c r="A83" s="32">
        <v>65.0</v>
      </c>
      <c r="B83" s="47">
        <v>80.0</v>
      </c>
      <c r="C83" s="33">
        <v>13.0</v>
      </c>
      <c r="D83" s="34" t="s">
        <v>115</v>
      </c>
      <c r="E83" s="35"/>
      <c r="F83" s="36"/>
      <c r="G83" s="36"/>
      <c r="H83" s="36"/>
      <c r="I83" s="36"/>
      <c r="J83" s="36"/>
      <c r="K83" s="36"/>
      <c r="L83" s="36"/>
      <c r="M83" s="36">
        <v>10.0</v>
      </c>
      <c r="N83" s="36"/>
      <c r="O83" s="36">
        <v>10.0</v>
      </c>
      <c r="P83" s="36"/>
      <c r="Q83" s="36"/>
      <c r="R83" s="36">
        <v>10.0</v>
      </c>
      <c r="S83" s="36">
        <v>6.0</v>
      </c>
      <c r="T83" s="36">
        <v>10.0</v>
      </c>
      <c r="U83" s="36"/>
      <c r="V83" s="36"/>
      <c r="W83" s="36"/>
      <c r="X83" s="36"/>
      <c r="Y83" s="36"/>
      <c r="Z83" s="36"/>
      <c r="AA83" s="37">
        <v>8.5</v>
      </c>
      <c r="AB83" s="37"/>
      <c r="AC83" s="37">
        <v>9.5</v>
      </c>
      <c r="AD83" s="38">
        <f t="shared" si="8"/>
        <v>7</v>
      </c>
      <c r="AE83" s="53">
        <f t="shared" si="2"/>
        <v>8.8</v>
      </c>
      <c r="AF83" s="48">
        <v>5.0</v>
      </c>
      <c r="AG83" s="50">
        <f>52-8</f>
        <v>44</v>
      </c>
      <c r="AH83" s="49">
        <f t="shared" si="3"/>
        <v>64</v>
      </c>
      <c r="AI83" s="54"/>
      <c r="AJ83" s="55">
        <f t="shared" si="4"/>
        <v>64</v>
      </c>
      <c r="AK83" s="44">
        <f t="shared" si="5"/>
        <v>87.27112063</v>
      </c>
      <c r="AL83" s="45"/>
      <c r="AM83" s="46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ht="12.75" customHeight="1">
      <c r="A84" s="32">
        <v>79.0</v>
      </c>
      <c r="B84" s="32">
        <v>81.0</v>
      </c>
      <c r="C84" s="33">
        <v>29.0</v>
      </c>
      <c r="D84" s="34" t="s">
        <v>94</v>
      </c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>
        <v>8.0</v>
      </c>
      <c r="P84" s="36"/>
      <c r="Q84" s="36"/>
      <c r="R84" s="36">
        <v>10.0</v>
      </c>
      <c r="S84" s="36">
        <v>7.0</v>
      </c>
      <c r="T84" s="36">
        <v>10.0</v>
      </c>
      <c r="U84" s="36"/>
      <c r="V84" s="36"/>
      <c r="W84" s="36">
        <v>10.0</v>
      </c>
      <c r="X84" s="36">
        <v>10.0</v>
      </c>
      <c r="Y84" s="36">
        <v>7.0</v>
      </c>
      <c r="Z84" s="36"/>
      <c r="AA84" s="37"/>
      <c r="AB84" s="37"/>
      <c r="AC84" s="37"/>
      <c r="AD84" s="38">
        <f t="shared" si="8"/>
        <v>7</v>
      </c>
      <c r="AE84" s="53">
        <f t="shared" si="2"/>
        <v>12.4</v>
      </c>
      <c r="AF84" s="48">
        <v>5.0</v>
      </c>
      <c r="AG84" s="48">
        <f>14+13+13+11+11</f>
        <v>62</v>
      </c>
      <c r="AH84" s="49">
        <f t="shared" si="3"/>
        <v>62</v>
      </c>
      <c r="AI84" s="54"/>
      <c r="AJ84" s="55">
        <f t="shared" si="4"/>
        <v>62</v>
      </c>
      <c r="AK84" s="44">
        <f t="shared" si="5"/>
        <v>59.99889543</v>
      </c>
      <c r="AL84" s="51"/>
      <c r="AM84" s="46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ht="12.75" customHeight="1">
      <c r="A85" s="47">
        <v>70.0</v>
      </c>
      <c r="B85" s="47">
        <v>82.0</v>
      </c>
      <c r="C85" s="33">
        <v>11.0</v>
      </c>
      <c r="D85" s="34" t="s">
        <v>116</v>
      </c>
      <c r="E85" s="35"/>
      <c r="F85" s="36"/>
      <c r="G85" s="36">
        <v>9.0</v>
      </c>
      <c r="H85" s="36">
        <v>9.0</v>
      </c>
      <c r="I85" s="36">
        <v>7.0</v>
      </c>
      <c r="J85" s="36">
        <v>6.0</v>
      </c>
      <c r="K85" s="36">
        <v>10.0</v>
      </c>
      <c r="L85" s="36">
        <v>8.0</v>
      </c>
      <c r="M85" s="36">
        <v>10.0</v>
      </c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7"/>
      <c r="AB85" s="37"/>
      <c r="AC85" s="37"/>
      <c r="AD85" s="38">
        <f t="shared" si="8"/>
        <v>7</v>
      </c>
      <c r="AE85" s="39">
        <f t="shared" si="2"/>
        <v>8.8</v>
      </c>
      <c r="AF85" s="48">
        <v>5.0</v>
      </c>
      <c r="AG85" s="50">
        <f>8+8+8+10+10</f>
        <v>44</v>
      </c>
      <c r="AH85" s="49">
        <f t="shared" si="3"/>
        <v>59</v>
      </c>
      <c r="AI85" s="42"/>
      <c r="AJ85" s="43">
        <f t="shared" si="4"/>
        <v>59</v>
      </c>
      <c r="AK85" s="44">
        <f t="shared" si="5"/>
        <v>80.45306433</v>
      </c>
      <c r="AL85" s="45"/>
      <c r="AM85" s="46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ht="12.75" customHeight="1">
      <c r="A86" s="47">
        <v>81.0</v>
      </c>
      <c r="B86" s="47">
        <v>83.0</v>
      </c>
      <c r="C86" s="33">
        <v>81.0</v>
      </c>
      <c r="D86" s="34" t="s">
        <v>117</v>
      </c>
      <c r="E86" s="35"/>
      <c r="F86" s="36">
        <v>9.0</v>
      </c>
      <c r="G86" s="36">
        <v>9.0</v>
      </c>
      <c r="H86" s="36">
        <v>5.0</v>
      </c>
      <c r="I86" s="36">
        <v>8.0</v>
      </c>
      <c r="J86" s="36">
        <v>10.0</v>
      </c>
      <c r="K86" s="36">
        <v>10.0</v>
      </c>
      <c r="L86" s="36">
        <v>8.0</v>
      </c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7"/>
      <c r="AB86" s="37"/>
      <c r="AC86" s="37"/>
      <c r="AD86" s="38">
        <f t="shared" si="8"/>
        <v>7</v>
      </c>
      <c r="AE86" s="39">
        <f t="shared" si="2"/>
        <v>12.4</v>
      </c>
      <c r="AF86" s="48">
        <v>5.0</v>
      </c>
      <c r="AG86" s="48">
        <v>62.0</v>
      </c>
      <c r="AH86" s="49">
        <f t="shared" si="3"/>
        <v>59</v>
      </c>
      <c r="AI86" s="42"/>
      <c r="AJ86" s="43">
        <f t="shared" si="4"/>
        <v>59</v>
      </c>
      <c r="AK86" s="44">
        <f t="shared" si="5"/>
        <v>57.09572307</v>
      </c>
      <c r="AL86" s="45"/>
      <c r="AM86" s="46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ht="12.75" customHeight="1">
      <c r="A87" s="32">
        <v>84.0</v>
      </c>
      <c r="B87" s="47">
        <v>84.0</v>
      </c>
      <c r="C87" s="33">
        <v>95.0</v>
      </c>
      <c r="D87" s="34" t="s">
        <v>118</v>
      </c>
      <c r="E87" s="35"/>
      <c r="F87" s="36">
        <v>8.0</v>
      </c>
      <c r="G87" s="36">
        <v>9.0</v>
      </c>
      <c r="H87" s="36">
        <v>7.0</v>
      </c>
      <c r="I87" s="36">
        <v>7.0</v>
      </c>
      <c r="J87" s="36">
        <v>9.0</v>
      </c>
      <c r="K87" s="36">
        <v>9.0</v>
      </c>
      <c r="L87" s="36">
        <v>8.0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7"/>
      <c r="AB87" s="37"/>
      <c r="AC87" s="37"/>
      <c r="AD87" s="38">
        <f t="shared" si="8"/>
        <v>7</v>
      </c>
      <c r="AE87" s="39">
        <f t="shared" si="2"/>
        <v>12.16666667</v>
      </c>
      <c r="AF87" s="48">
        <v>6.0</v>
      </c>
      <c r="AG87" s="50">
        <f>14+13+12+12+11+11</f>
        <v>73</v>
      </c>
      <c r="AH87" s="49">
        <f t="shared" si="3"/>
        <v>57</v>
      </c>
      <c r="AI87" s="42"/>
      <c r="AJ87" s="43">
        <f t="shared" si="4"/>
        <v>57</v>
      </c>
      <c r="AK87" s="44">
        <f t="shared" si="5"/>
        <v>56.21814312</v>
      </c>
      <c r="AL87" s="51"/>
      <c r="AM87" s="46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ht="12.75" customHeight="1">
      <c r="A88" s="32">
        <v>80.0</v>
      </c>
      <c r="B88" s="32">
        <v>85.0</v>
      </c>
      <c r="C88" s="33">
        <v>86.0</v>
      </c>
      <c r="D88" s="34" t="s">
        <v>119</v>
      </c>
      <c r="E88" s="35"/>
      <c r="F88" s="36">
        <v>10.0</v>
      </c>
      <c r="G88" s="36">
        <v>8.0</v>
      </c>
      <c r="H88" s="36">
        <v>7.0</v>
      </c>
      <c r="I88" s="36">
        <v>7.0</v>
      </c>
      <c r="J88" s="36">
        <v>10.0</v>
      </c>
      <c r="K88" s="36"/>
      <c r="L88" s="36">
        <v>10.0</v>
      </c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7"/>
      <c r="AB88" s="37"/>
      <c r="AC88" s="37"/>
      <c r="AD88" s="38">
        <f t="shared" si="8"/>
        <v>6</v>
      </c>
      <c r="AE88" s="39">
        <f t="shared" si="2"/>
        <v>10.5</v>
      </c>
      <c r="AF88" s="48">
        <v>6.0</v>
      </c>
      <c r="AG88" s="48">
        <v>63.0</v>
      </c>
      <c r="AH88" s="49">
        <f t="shared" si="3"/>
        <v>52</v>
      </c>
      <c r="AI88" s="42"/>
      <c r="AJ88" s="43">
        <f t="shared" si="4"/>
        <v>52</v>
      </c>
      <c r="AK88" s="44">
        <f t="shared" si="5"/>
        <v>59.42747738</v>
      </c>
      <c r="AL88" s="51"/>
      <c r="AM88" s="46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ht="12.75" customHeight="1">
      <c r="A89" s="47">
        <v>87.0</v>
      </c>
      <c r="B89" s="47">
        <v>86.0</v>
      </c>
      <c r="C89" s="33">
        <v>85.0</v>
      </c>
      <c r="D89" s="34" t="s">
        <v>120</v>
      </c>
      <c r="E89" s="35"/>
      <c r="F89" s="36"/>
      <c r="G89" s="36">
        <v>9.0</v>
      </c>
      <c r="H89" s="36">
        <v>7.0</v>
      </c>
      <c r="I89" s="36">
        <v>7.0</v>
      </c>
      <c r="J89" s="36">
        <v>10.0</v>
      </c>
      <c r="K89" s="36">
        <v>10.0</v>
      </c>
      <c r="L89" s="36">
        <v>8.0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7"/>
      <c r="AB89" s="37"/>
      <c r="AC89" s="37"/>
      <c r="AD89" s="38">
        <f t="shared" si="8"/>
        <v>6</v>
      </c>
      <c r="AE89" s="53">
        <f t="shared" si="2"/>
        <v>12.2</v>
      </c>
      <c r="AF89" s="70">
        <v>5.0</v>
      </c>
      <c r="AG89" s="70">
        <v>61.0</v>
      </c>
      <c r="AH89" s="71">
        <f t="shared" si="3"/>
        <v>51</v>
      </c>
      <c r="AI89" s="54"/>
      <c r="AJ89" s="55">
        <f t="shared" si="4"/>
        <v>51</v>
      </c>
      <c r="AK89" s="44">
        <f t="shared" si="5"/>
        <v>50.16301094</v>
      </c>
      <c r="AL89" s="51"/>
      <c r="AM89" s="46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ht="12.75" customHeight="1">
      <c r="A90" s="47">
        <v>86.0</v>
      </c>
      <c r="B90" s="47">
        <v>87.0</v>
      </c>
      <c r="C90" s="33">
        <v>87.0</v>
      </c>
      <c r="D90" s="34" t="s">
        <v>119</v>
      </c>
      <c r="E90" s="35"/>
      <c r="F90" s="36">
        <v>10.0</v>
      </c>
      <c r="G90" s="36">
        <v>8.0</v>
      </c>
      <c r="H90" s="36">
        <v>7.0</v>
      </c>
      <c r="I90" s="36">
        <v>7.0</v>
      </c>
      <c r="J90" s="36">
        <v>10.0</v>
      </c>
      <c r="K90" s="36"/>
      <c r="L90" s="36">
        <v>8.0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68"/>
      <c r="X90" s="68"/>
      <c r="Y90" s="68"/>
      <c r="Z90" s="68"/>
      <c r="AA90" s="37"/>
      <c r="AB90" s="37"/>
      <c r="AC90" s="37"/>
      <c r="AD90" s="38">
        <f t="shared" si="8"/>
        <v>6</v>
      </c>
      <c r="AE90" s="53">
        <f t="shared" si="2"/>
        <v>11.5</v>
      </c>
      <c r="AF90" s="70">
        <v>6.0</v>
      </c>
      <c r="AG90" s="70">
        <v>69.0</v>
      </c>
      <c r="AH90" s="71">
        <f t="shared" si="3"/>
        <v>50</v>
      </c>
      <c r="AI90" s="54"/>
      <c r="AJ90" s="55">
        <f t="shared" si="4"/>
        <v>50</v>
      </c>
      <c r="AK90" s="44">
        <f t="shared" si="5"/>
        <v>52.17295255</v>
      </c>
      <c r="AL90" s="51"/>
      <c r="AM90" s="46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ht="12.75" customHeight="1">
      <c r="A91" s="32">
        <v>88.0</v>
      </c>
      <c r="B91" s="47">
        <v>88.0</v>
      </c>
      <c r="C91" s="33">
        <v>4.0</v>
      </c>
      <c r="D91" s="34" t="s">
        <v>116</v>
      </c>
      <c r="E91" s="35"/>
      <c r="F91" s="36"/>
      <c r="G91" s="36"/>
      <c r="H91" s="36"/>
      <c r="I91" s="36"/>
      <c r="J91" s="36"/>
      <c r="K91" s="36"/>
      <c r="L91" s="36"/>
      <c r="M91" s="36">
        <v>10.0</v>
      </c>
      <c r="N91" s="36"/>
      <c r="O91" s="36"/>
      <c r="P91" s="36"/>
      <c r="Q91" s="36"/>
      <c r="R91" s="36"/>
      <c r="S91" s="36"/>
      <c r="T91" s="36"/>
      <c r="U91" s="36">
        <v>9.0</v>
      </c>
      <c r="V91" s="36"/>
      <c r="W91" s="36"/>
      <c r="X91" s="36"/>
      <c r="Y91" s="36"/>
      <c r="Z91" s="36">
        <v>8.0</v>
      </c>
      <c r="AA91" s="37">
        <v>9.0</v>
      </c>
      <c r="AB91" s="37"/>
      <c r="AC91" s="37">
        <v>8.0</v>
      </c>
      <c r="AD91" s="38">
        <f t="shared" si="8"/>
        <v>5</v>
      </c>
      <c r="AE91" s="53">
        <f t="shared" si="2"/>
        <v>10.57142857</v>
      </c>
      <c r="AF91" s="70">
        <v>7.0</v>
      </c>
      <c r="AG91" s="70">
        <v>74.0</v>
      </c>
      <c r="AH91" s="71">
        <f t="shared" si="3"/>
        <v>44</v>
      </c>
      <c r="AI91" s="54"/>
      <c r="AJ91" s="55">
        <f t="shared" si="4"/>
        <v>44</v>
      </c>
      <c r="AK91" s="44">
        <f t="shared" si="5"/>
        <v>49.94502647</v>
      </c>
      <c r="AL91" s="51"/>
      <c r="AM91" s="46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ht="12.75" customHeight="1">
      <c r="A92" s="32">
        <v>94.0</v>
      </c>
      <c r="B92" s="32">
        <v>89.0</v>
      </c>
      <c r="C92" s="33">
        <v>90.0</v>
      </c>
      <c r="D92" s="34" t="s">
        <v>121</v>
      </c>
      <c r="E92" s="35"/>
      <c r="F92" s="36"/>
      <c r="G92" s="36"/>
      <c r="H92" s="36"/>
      <c r="I92" s="36"/>
      <c r="J92" s="36"/>
      <c r="K92" s="36"/>
      <c r="L92" s="36"/>
      <c r="M92" s="36"/>
      <c r="N92" s="36">
        <v>9.0</v>
      </c>
      <c r="O92" s="36">
        <v>10.0</v>
      </c>
      <c r="P92" s="36"/>
      <c r="Q92" s="36"/>
      <c r="R92" s="36">
        <v>10.0</v>
      </c>
      <c r="S92" s="36"/>
      <c r="T92" s="68"/>
      <c r="U92" s="36"/>
      <c r="V92" s="36"/>
      <c r="W92" s="36"/>
      <c r="X92" s="36"/>
      <c r="Y92" s="36"/>
      <c r="Z92" s="36"/>
      <c r="AA92" s="37"/>
      <c r="AB92" s="37"/>
      <c r="AC92" s="37"/>
      <c r="AD92" s="38">
        <f t="shared" si="8"/>
        <v>3</v>
      </c>
      <c r="AE92" s="53">
        <f t="shared" si="2"/>
        <v>13.75</v>
      </c>
      <c r="AF92" s="70">
        <v>4.0</v>
      </c>
      <c r="AG92" s="72">
        <f>16+13+14+12</f>
        <v>55</v>
      </c>
      <c r="AH92" s="71">
        <f t="shared" si="3"/>
        <v>29</v>
      </c>
      <c r="AI92" s="54"/>
      <c r="AJ92" s="55">
        <f t="shared" si="4"/>
        <v>29</v>
      </c>
      <c r="AK92" s="44">
        <f t="shared" si="5"/>
        <v>25.30862498</v>
      </c>
      <c r="AL92" s="45"/>
      <c r="AM92" s="46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ht="12.75" customHeight="1">
      <c r="A93" s="47">
        <v>89.0</v>
      </c>
      <c r="B93" s="47">
        <v>90.0</v>
      </c>
      <c r="C93" s="33">
        <v>54.0</v>
      </c>
      <c r="D93" s="34" t="s">
        <v>106</v>
      </c>
      <c r="E93" s="35"/>
      <c r="F93" s="36"/>
      <c r="G93" s="36"/>
      <c r="H93" s="36"/>
      <c r="I93" s="36"/>
      <c r="J93" s="36"/>
      <c r="K93" s="36"/>
      <c r="L93" s="36"/>
      <c r="M93" s="36">
        <v>10.0</v>
      </c>
      <c r="N93" s="36">
        <v>8.0</v>
      </c>
      <c r="O93" s="36">
        <v>10.0</v>
      </c>
      <c r="P93" s="36"/>
      <c r="Q93" s="36"/>
      <c r="R93" s="36"/>
      <c r="S93" s="36"/>
      <c r="T93" s="68"/>
      <c r="U93" s="36"/>
      <c r="V93" s="36"/>
      <c r="W93" s="36"/>
      <c r="X93" s="36"/>
      <c r="Y93" s="36"/>
      <c r="Z93" s="36"/>
      <c r="AA93" s="37"/>
      <c r="AB93" s="37"/>
      <c r="AC93" s="37"/>
      <c r="AD93" s="38">
        <f t="shared" si="8"/>
        <v>3</v>
      </c>
      <c r="AE93" s="53">
        <f t="shared" si="2"/>
        <v>7.571428571</v>
      </c>
      <c r="AF93" s="70">
        <v>7.0</v>
      </c>
      <c r="AG93" s="70">
        <v>53.0</v>
      </c>
      <c r="AH93" s="71">
        <f t="shared" si="3"/>
        <v>28</v>
      </c>
      <c r="AI93" s="54"/>
      <c r="AJ93" s="55">
        <f t="shared" si="4"/>
        <v>28</v>
      </c>
      <c r="AK93" s="44">
        <f t="shared" si="5"/>
        <v>44.37654153</v>
      </c>
      <c r="AL93" s="51"/>
      <c r="AM93" s="46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ht="12.75" customHeight="1">
      <c r="A94" s="47">
        <v>90.0</v>
      </c>
      <c r="B94" s="47">
        <v>91.0</v>
      </c>
      <c r="C94" s="33">
        <v>91.0</v>
      </c>
      <c r="D94" s="34" t="s">
        <v>122</v>
      </c>
      <c r="E94" s="35"/>
      <c r="F94" s="36"/>
      <c r="G94" s="36"/>
      <c r="H94" s="36"/>
      <c r="I94" s="36"/>
      <c r="J94" s="36"/>
      <c r="K94" s="36"/>
      <c r="L94" s="36"/>
      <c r="M94" s="36"/>
      <c r="N94" s="36">
        <v>9.0</v>
      </c>
      <c r="O94" s="36">
        <v>9.0</v>
      </c>
      <c r="P94" s="36"/>
      <c r="Q94" s="36"/>
      <c r="R94" s="36">
        <v>10.0</v>
      </c>
      <c r="S94" s="36"/>
      <c r="T94" s="36"/>
      <c r="U94" s="36"/>
      <c r="V94" s="36"/>
      <c r="W94" s="36"/>
      <c r="X94" s="36"/>
      <c r="Y94" s="36"/>
      <c r="Z94" s="36"/>
      <c r="AA94" s="37"/>
      <c r="AB94" s="37"/>
      <c r="AC94" s="37"/>
      <c r="AD94" s="38">
        <f t="shared" si="8"/>
        <v>3</v>
      </c>
      <c r="AE94" s="53">
        <f t="shared" si="2"/>
        <v>9.5</v>
      </c>
      <c r="AF94" s="70">
        <v>4.0</v>
      </c>
      <c r="AG94" s="70">
        <v>38.0</v>
      </c>
      <c r="AH94" s="71">
        <f t="shared" si="3"/>
        <v>28</v>
      </c>
      <c r="AI94" s="54"/>
      <c r="AJ94" s="55">
        <f t="shared" si="4"/>
        <v>28</v>
      </c>
      <c r="AK94" s="44">
        <f t="shared" si="5"/>
        <v>35.36776994</v>
      </c>
      <c r="AL94" s="51"/>
      <c r="AM94" s="46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ht="12.75" customHeight="1">
      <c r="A95" s="32">
        <v>92.0</v>
      </c>
      <c r="B95" s="47">
        <v>92.0</v>
      </c>
      <c r="C95" s="33">
        <v>71.0</v>
      </c>
      <c r="D95" s="34" t="s">
        <v>104</v>
      </c>
      <c r="E95" s="35"/>
      <c r="F95" s="36"/>
      <c r="G95" s="36"/>
      <c r="H95" s="36"/>
      <c r="I95" s="36"/>
      <c r="J95" s="36"/>
      <c r="K95" s="36"/>
      <c r="L95" s="36"/>
      <c r="M95" s="36">
        <v>10.0</v>
      </c>
      <c r="N95" s="36">
        <v>5.0</v>
      </c>
      <c r="O95" s="36">
        <v>9.0</v>
      </c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7"/>
      <c r="AB95" s="37"/>
      <c r="AC95" s="37"/>
      <c r="AD95" s="38">
        <f t="shared" si="8"/>
        <v>3</v>
      </c>
      <c r="AE95" s="53">
        <f t="shared" si="2"/>
        <v>10.33333333</v>
      </c>
      <c r="AF95" s="70">
        <v>6.0</v>
      </c>
      <c r="AG95" s="70">
        <v>62.0</v>
      </c>
      <c r="AH95" s="71">
        <f t="shared" si="3"/>
        <v>24</v>
      </c>
      <c r="AI95" s="54"/>
      <c r="AJ95" s="55">
        <f t="shared" si="4"/>
        <v>24</v>
      </c>
      <c r="AK95" s="44">
        <f t="shared" si="5"/>
        <v>27.87045465</v>
      </c>
      <c r="AL95" s="51"/>
      <c r="AM95" s="46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ht="12.75" customHeight="1">
      <c r="A96" s="32">
        <v>91.0</v>
      </c>
      <c r="B96" s="32">
        <v>93.0</v>
      </c>
      <c r="C96" s="33">
        <v>64.0</v>
      </c>
      <c r="D96" s="34" t="s">
        <v>123</v>
      </c>
      <c r="E96" s="35"/>
      <c r="F96" s="36"/>
      <c r="G96" s="36"/>
      <c r="H96" s="36"/>
      <c r="I96" s="36">
        <v>7.0</v>
      </c>
      <c r="J96" s="36"/>
      <c r="K96" s="36"/>
      <c r="L96" s="36">
        <v>7.0</v>
      </c>
      <c r="M96" s="36"/>
      <c r="N96" s="36">
        <v>7.0</v>
      </c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7"/>
      <c r="AB96" s="37"/>
      <c r="AC96" s="37"/>
      <c r="AD96" s="38">
        <f t="shared" si="8"/>
        <v>3</v>
      </c>
      <c r="AE96" s="53">
        <f t="shared" si="2"/>
        <v>9</v>
      </c>
      <c r="AF96" s="70">
        <v>6.0</v>
      </c>
      <c r="AG96" s="70">
        <v>54.0</v>
      </c>
      <c r="AH96" s="71">
        <f t="shared" si="3"/>
        <v>21</v>
      </c>
      <c r="AI96" s="54"/>
      <c r="AJ96" s="55">
        <f t="shared" si="4"/>
        <v>21</v>
      </c>
      <c r="AK96" s="44">
        <f t="shared" si="5"/>
        <v>27.99948454</v>
      </c>
      <c r="AL96" s="51"/>
      <c r="AM96" s="46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ht="12.75" customHeight="1">
      <c r="A97" s="47">
        <v>95.0</v>
      </c>
      <c r="B97" s="47">
        <v>94.0</v>
      </c>
      <c r="C97" s="33">
        <v>24.0</v>
      </c>
      <c r="D97" s="34" t="s">
        <v>124</v>
      </c>
      <c r="E97" s="35"/>
      <c r="F97" s="36"/>
      <c r="G97" s="36"/>
      <c r="H97" s="36"/>
      <c r="I97" s="36"/>
      <c r="J97" s="36"/>
      <c r="K97" s="36"/>
      <c r="L97" s="36"/>
      <c r="M97" s="36"/>
      <c r="N97" s="36">
        <v>7.0</v>
      </c>
      <c r="O97" s="36"/>
      <c r="P97" s="36"/>
      <c r="Q97" s="36"/>
      <c r="R97" s="36"/>
      <c r="S97" s="36"/>
      <c r="T97" s="36">
        <v>10.0</v>
      </c>
      <c r="U97" s="36"/>
      <c r="V97" s="36"/>
      <c r="W97" s="36"/>
      <c r="X97" s="36"/>
      <c r="Y97" s="36"/>
      <c r="Z97" s="64"/>
      <c r="AA97" s="37"/>
      <c r="AB97" s="37"/>
      <c r="AC97" s="37"/>
      <c r="AD97" s="38">
        <f t="shared" si="8"/>
        <v>2</v>
      </c>
      <c r="AE97" s="53">
        <f t="shared" si="2"/>
        <v>10.16666667</v>
      </c>
      <c r="AF97" s="70">
        <v>6.0</v>
      </c>
      <c r="AG97" s="72">
        <f>11+11+11+10+9+9</f>
        <v>61</v>
      </c>
      <c r="AH97" s="71">
        <f t="shared" si="3"/>
        <v>17</v>
      </c>
      <c r="AI97" s="54"/>
      <c r="AJ97" s="55">
        <f t="shared" si="4"/>
        <v>17</v>
      </c>
      <c r="AK97" s="44">
        <f t="shared" si="5"/>
        <v>20.06520437</v>
      </c>
      <c r="AL97" s="51"/>
      <c r="AM97" s="46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ht="12.75" customHeight="1">
      <c r="A98" s="47">
        <v>93.0</v>
      </c>
      <c r="B98" s="47">
        <v>95.0</v>
      </c>
      <c r="C98" s="33">
        <v>25.0</v>
      </c>
      <c r="D98" s="34" t="s">
        <v>124</v>
      </c>
      <c r="E98" s="35"/>
      <c r="F98" s="36"/>
      <c r="G98" s="36"/>
      <c r="H98" s="36"/>
      <c r="I98" s="36"/>
      <c r="J98" s="36"/>
      <c r="K98" s="36"/>
      <c r="L98" s="36"/>
      <c r="M98" s="36"/>
      <c r="N98" s="36">
        <v>7.0</v>
      </c>
      <c r="O98" s="36"/>
      <c r="P98" s="36"/>
      <c r="Q98" s="36"/>
      <c r="R98" s="36"/>
      <c r="S98" s="36"/>
      <c r="T98" s="36">
        <v>10.0</v>
      </c>
      <c r="U98" s="36"/>
      <c r="V98" s="36"/>
      <c r="W98" s="36"/>
      <c r="X98" s="36"/>
      <c r="Y98" s="36"/>
      <c r="Z98" s="36"/>
      <c r="AA98" s="37"/>
      <c r="AB98" s="37"/>
      <c r="AC98" s="37"/>
      <c r="AD98" s="38">
        <f t="shared" si="8"/>
        <v>2</v>
      </c>
      <c r="AE98" s="53">
        <f t="shared" si="2"/>
        <v>7.875</v>
      </c>
      <c r="AF98" s="70">
        <v>8.0</v>
      </c>
      <c r="AG98" s="72">
        <f>9+9+9+9+6+7+7+7</f>
        <v>63</v>
      </c>
      <c r="AH98" s="71">
        <f t="shared" si="3"/>
        <v>17</v>
      </c>
      <c r="AI98" s="54"/>
      <c r="AJ98" s="55">
        <f t="shared" si="4"/>
        <v>17</v>
      </c>
      <c r="AK98" s="44">
        <f t="shared" si="5"/>
        <v>25.90428501</v>
      </c>
      <c r="AL98" s="51"/>
      <c r="AM98" s="46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ht="12.75" customHeight="1">
      <c r="A99" s="32">
        <v>97.0</v>
      </c>
      <c r="B99" s="47">
        <v>96.0</v>
      </c>
      <c r="C99" s="33">
        <v>16.0</v>
      </c>
      <c r="D99" s="34" t="s">
        <v>125</v>
      </c>
      <c r="E99" s="35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7"/>
      <c r="AB99" s="37"/>
      <c r="AC99" s="37"/>
      <c r="AD99" s="38">
        <f t="shared" si="8"/>
        <v>0</v>
      </c>
      <c r="AE99" s="53">
        <f t="shared" si="2"/>
        <v>12.8</v>
      </c>
      <c r="AF99" s="70">
        <v>5.0</v>
      </c>
      <c r="AG99" s="70">
        <f>13+13+13+13+12</f>
        <v>64</v>
      </c>
      <c r="AH99" s="71">
        <f t="shared" si="3"/>
        <v>0</v>
      </c>
      <c r="AI99" s="54"/>
      <c r="AJ99" s="55">
        <f t="shared" si="4"/>
        <v>0</v>
      </c>
      <c r="AK99" s="44">
        <f t="shared" si="5"/>
        <v>0</v>
      </c>
      <c r="AL99" s="51"/>
      <c r="AM99" s="46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ht="12.75" customHeight="1">
      <c r="A100" s="32">
        <v>96.0</v>
      </c>
      <c r="B100" s="32">
        <v>97.0</v>
      </c>
      <c r="C100" s="33">
        <v>38.0</v>
      </c>
      <c r="D100" s="34" t="s">
        <v>59</v>
      </c>
      <c r="E100" s="35"/>
      <c r="F100" s="36"/>
      <c r="G100" s="36"/>
      <c r="H100" s="36"/>
      <c r="I100" s="68"/>
      <c r="J100" s="64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7"/>
      <c r="AB100" s="37"/>
      <c r="AC100" s="37"/>
      <c r="AD100" s="61">
        <v>0.0</v>
      </c>
      <c r="AE100" s="53">
        <f t="shared" si="2"/>
        <v>9.75</v>
      </c>
      <c r="AF100" s="70">
        <v>4.0</v>
      </c>
      <c r="AG100" s="70">
        <v>39.0</v>
      </c>
      <c r="AH100" s="71">
        <f t="shared" si="3"/>
        <v>0</v>
      </c>
      <c r="AI100" s="54"/>
      <c r="AJ100" s="55">
        <f t="shared" si="4"/>
        <v>0</v>
      </c>
      <c r="AK100" s="44">
        <f t="shared" si="5"/>
        <v>0</v>
      </c>
      <c r="AL100" s="51"/>
      <c r="AM100" s="46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ht="12.75" customHeight="1">
      <c r="A101" s="73" t="s">
        <v>126</v>
      </c>
      <c r="B101" s="74"/>
      <c r="C101" s="75">
        <f>COUNTA(C4:C100)</f>
        <v>97</v>
      </c>
      <c r="D101" s="76"/>
      <c r="E101" s="76"/>
      <c r="F101" s="77">
        <f t="shared" ref="F101:AC101" si="9">COUNTA(F4:F100)</f>
        <v>54</v>
      </c>
      <c r="G101" s="77">
        <f t="shared" si="9"/>
        <v>56</v>
      </c>
      <c r="H101" s="77">
        <f t="shared" si="9"/>
        <v>56</v>
      </c>
      <c r="I101" s="77">
        <f t="shared" si="9"/>
        <v>55</v>
      </c>
      <c r="J101" s="77">
        <f t="shared" si="9"/>
        <v>51</v>
      </c>
      <c r="K101" s="77">
        <f t="shared" si="9"/>
        <v>45</v>
      </c>
      <c r="L101" s="77">
        <f t="shared" si="9"/>
        <v>52</v>
      </c>
      <c r="M101" s="77">
        <f t="shared" si="9"/>
        <v>64</v>
      </c>
      <c r="N101" s="77">
        <f t="shared" si="9"/>
        <v>58</v>
      </c>
      <c r="O101" s="77">
        <f t="shared" si="9"/>
        <v>70</v>
      </c>
      <c r="P101" s="77">
        <f t="shared" si="9"/>
        <v>0</v>
      </c>
      <c r="Q101" s="77">
        <f t="shared" si="9"/>
        <v>0</v>
      </c>
      <c r="R101" s="77">
        <f t="shared" si="9"/>
        <v>66</v>
      </c>
      <c r="S101" s="77">
        <f t="shared" si="9"/>
        <v>63</v>
      </c>
      <c r="T101" s="77">
        <f t="shared" si="9"/>
        <v>68</v>
      </c>
      <c r="U101" s="77">
        <f t="shared" si="9"/>
        <v>53</v>
      </c>
      <c r="V101" s="77">
        <f t="shared" si="9"/>
        <v>52</v>
      </c>
      <c r="W101" s="77">
        <f t="shared" si="9"/>
        <v>55</v>
      </c>
      <c r="X101" s="77">
        <f t="shared" si="9"/>
        <v>56</v>
      </c>
      <c r="Y101" s="77">
        <f t="shared" si="9"/>
        <v>52</v>
      </c>
      <c r="Z101" s="77">
        <f t="shared" si="9"/>
        <v>53</v>
      </c>
      <c r="AA101" s="77">
        <f t="shared" si="9"/>
        <v>60</v>
      </c>
      <c r="AB101" s="77">
        <f t="shared" si="9"/>
        <v>54</v>
      </c>
      <c r="AC101" s="77">
        <f t="shared" si="9"/>
        <v>50</v>
      </c>
      <c r="AD101" s="77"/>
      <c r="AE101" s="78">
        <f>AVERAGE(AE4:AE100)</f>
        <v>11.99977909</v>
      </c>
      <c r="AF101" s="79">
        <f>SUM(AF4:AF100)</f>
        <v>520</v>
      </c>
      <c r="AG101" s="80"/>
      <c r="AH101" s="81"/>
      <c r="AI101" s="82"/>
      <c r="AJ101" s="83"/>
      <c r="AK101" s="83"/>
      <c r="AL101" s="84"/>
      <c r="AM101" s="85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ht="12.75" customHeight="1">
      <c r="A102" s="1"/>
      <c r="B102" s="1"/>
      <c r="C102" s="86"/>
      <c r="D102" s="3"/>
      <c r="E102" s="3"/>
      <c r="F102" s="4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8" t="s">
        <v>127</v>
      </c>
      <c r="AF102" s="89" t="s">
        <v>128</v>
      </c>
      <c r="AG102" s="90"/>
      <c r="AH102" s="3"/>
      <c r="AI102" s="3"/>
      <c r="AJ102" s="6"/>
      <c r="AK102" s="6"/>
      <c r="AL102" s="3"/>
      <c r="AM102" s="46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ht="12.75" customHeight="1">
      <c r="A103" s="1"/>
      <c r="B103" s="1"/>
      <c r="C103" s="86"/>
      <c r="D103" s="91" t="s">
        <v>129</v>
      </c>
      <c r="E103" s="92"/>
      <c r="F103" s="91" t="s">
        <v>130</v>
      </c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93"/>
      <c r="AI103" s="90"/>
      <c r="AJ103" s="90"/>
      <c r="AK103" s="3"/>
      <c r="AL103" s="3"/>
      <c r="AM103" s="6"/>
      <c r="AN103" s="6"/>
      <c r="AO103" s="3"/>
      <c r="AP103" s="46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ht="12.75" customHeight="1">
      <c r="A104" s="1"/>
      <c r="B104" s="1"/>
      <c r="C104" s="86"/>
      <c r="D104" s="92" t="s">
        <v>131</v>
      </c>
      <c r="E104" s="92"/>
      <c r="F104" s="91" t="s">
        <v>132</v>
      </c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93"/>
      <c r="AI104" s="90"/>
      <c r="AJ104" s="90"/>
      <c r="AK104" s="3"/>
      <c r="AL104" s="3"/>
      <c r="AM104" s="6"/>
      <c r="AN104" s="6"/>
      <c r="AO104" s="3"/>
      <c r="AP104" s="46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ht="12.75" customHeight="1">
      <c r="A105" s="1"/>
      <c r="B105" s="1"/>
      <c r="C105" s="86"/>
      <c r="D105" s="92" t="s">
        <v>133</v>
      </c>
      <c r="E105" s="92"/>
      <c r="F105" s="91" t="s">
        <v>134</v>
      </c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93"/>
      <c r="AI105" s="90"/>
      <c r="AJ105" s="90"/>
      <c r="AK105" s="3"/>
      <c r="AL105" s="3"/>
      <c r="AM105" s="6"/>
      <c r="AN105" s="6"/>
      <c r="AO105" s="3"/>
      <c r="AP105" s="46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ht="12.75" customHeight="1">
      <c r="A106" s="1"/>
      <c r="B106" s="1"/>
      <c r="C106" s="2"/>
      <c r="D106" s="4" t="s">
        <v>135</v>
      </c>
      <c r="E106" s="4"/>
      <c r="F106" s="94">
        <f>+C101</f>
        <v>97</v>
      </c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/>
      <c r="AI106" s="5"/>
      <c r="AJ106" s="5"/>
      <c r="AK106" s="3"/>
      <c r="AL106" s="3"/>
      <c r="AM106" s="6"/>
      <c r="AN106" s="6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ht="12.75" customHeight="1">
      <c r="A107" s="1"/>
      <c r="B107" s="1"/>
      <c r="C107" s="2"/>
      <c r="D107" s="4" t="s">
        <v>136</v>
      </c>
      <c r="E107" s="4"/>
      <c r="F107" s="95">
        <f>+AF101</f>
        <v>520</v>
      </c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5"/>
      <c r="AI107" s="5"/>
      <c r="AJ107" s="5"/>
      <c r="AK107" s="3"/>
      <c r="AL107" s="3"/>
      <c r="AM107" s="6"/>
      <c r="AN107" s="6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ht="12.75" customHeight="1">
      <c r="A108" s="1"/>
      <c r="B108" s="1"/>
      <c r="C108" s="2"/>
      <c r="D108" s="4" t="s">
        <v>137</v>
      </c>
      <c r="E108" s="4"/>
      <c r="F108" s="96">
        <v>18.0</v>
      </c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5"/>
      <c r="AI108" s="5"/>
      <c r="AJ108" s="5"/>
      <c r="AK108" s="3"/>
      <c r="AL108" s="3"/>
      <c r="AM108" s="6"/>
      <c r="AN108" s="6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ht="12.75" customHeight="1">
      <c r="A109" s="1"/>
      <c r="B109" s="1"/>
      <c r="C109" s="2"/>
      <c r="D109" s="4" t="s">
        <v>138</v>
      </c>
      <c r="E109" s="4"/>
      <c r="F109" s="34" t="s">
        <v>139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5"/>
      <c r="AI109" s="5"/>
      <c r="AJ109" s="5"/>
      <c r="AK109" s="3"/>
      <c r="AL109" s="3"/>
      <c r="AM109" s="6"/>
      <c r="AN109" s="6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ht="12.75" customHeight="1">
      <c r="A110" s="1"/>
      <c r="B110" s="1"/>
      <c r="C110" s="2"/>
      <c r="D110" s="4" t="s">
        <v>140</v>
      </c>
      <c r="E110" s="4"/>
      <c r="F110" s="96" t="s">
        <v>17</v>
      </c>
      <c r="G110" s="4"/>
      <c r="H110" s="97"/>
      <c r="I110" s="97"/>
      <c r="J110" s="97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5"/>
      <c r="AI110" s="5"/>
      <c r="AJ110" s="5"/>
      <c r="AK110" s="3"/>
      <c r="AL110" s="3"/>
      <c r="AM110" s="6"/>
      <c r="AN110" s="6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ht="12.75" customHeight="1">
      <c r="A111" s="1"/>
      <c r="B111" s="1"/>
      <c r="C111" s="2"/>
      <c r="D111" s="4" t="s">
        <v>141</v>
      </c>
      <c r="E111" s="4"/>
      <c r="F111" s="98" t="s">
        <v>142</v>
      </c>
      <c r="G111" s="4"/>
      <c r="H111" s="97"/>
      <c r="I111" s="97"/>
      <c r="J111" s="9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5"/>
      <c r="AI111" s="5"/>
      <c r="AJ111" s="5"/>
      <c r="AK111" s="3"/>
      <c r="AL111" s="3"/>
      <c r="AM111" s="6"/>
      <c r="AN111" s="6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ht="12.75" customHeight="1">
      <c r="A112" s="1"/>
      <c r="B112" s="1"/>
      <c r="C112" s="2"/>
      <c r="D112" s="4" t="s">
        <v>143</v>
      </c>
      <c r="E112" s="4"/>
      <c r="F112" s="98" t="s">
        <v>142</v>
      </c>
      <c r="G112" s="4"/>
      <c r="H112" s="97"/>
      <c r="I112" s="97"/>
      <c r="J112" s="97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5"/>
      <c r="AI112" s="5"/>
      <c r="AJ112" s="5"/>
      <c r="AK112" s="3"/>
      <c r="AL112" s="3"/>
      <c r="AM112" s="6"/>
      <c r="AN112" s="6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ht="12.75" customHeight="1">
      <c r="A113" s="1"/>
      <c r="B113" s="1"/>
      <c r="C113" s="2"/>
      <c r="D113" s="4" t="s">
        <v>144</v>
      </c>
      <c r="E113" s="4"/>
      <c r="F113" s="96" t="s">
        <v>145</v>
      </c>
      <c r="J113" s="97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5"/>
      <c r="AI113" s="5"/>
      <c r="AJ113" s="5"/>
      <c r="AK113" s="3"/>
      <c r="AL113" s="3"/>
      <c r="AM113" s="6"/>
      <c r="AN113" s="6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ht="12.75" customHeight="1">
      <c r="A114" s="1"/>
      <c r="B114" s="1"/>
      <c r="C114" s="2"/>
      <c r="D114" s="4" t="s">
        <v>146</v>
      </c>
      <c r="E114" s="4"/>
      <c r="F114" s="96" t="s">
        <v>147</v>
      </c>
      <c r="J114" s="97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5"/>
      <c r="AI114" s="5"/>
      <c r="AJ114" s="5"/>
      <c r="AK114" s="3"/>
      <c r="AL114" s="3"/>
      <c r="AM114" s="6"/>
      <c r="AN114" s="6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ht="12.75" customHeight="1">
      <c r="A115" s="1"/>
      <c r="B115" s="1"/>
      <c r="C115" s="2"/>
      <c r="D115" s="4" t="s">
        <v>148</v>
      </c>
      <c r="E115" s="4"/>
      <c r="F115" s="96" t="s">
        <v>149</v>
      </c>
      <c r="G115" s="4"/>
      <c r="H115" s="97"/>
      <c r="I115" s="97"/>
      <c r="J115" s="97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5"/>
      <c r="AI115" s="5"/>
      <c r="AJ115" s="5"/>
      <c r="AK115" s="3"/>
      <c r="AL115" s="3"/>
      <c r="AM115" s="6"/>
      <c r="AN115" s="6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ht="12.75" customHeight="1">
      <c r="A116" s="1"/>
      <c r="B116" s="1"/>
      <c r="C116" s="2"/>
      <c r="D116" s="4" t="s">
        <v>150</v>
      </c>
      <c r="E116" s="4"/>
      <c r="F116" s="96" t="s">
        <v>151</v>
      </c>
      <c r="G116" s="4"/>
      <c r="H116" s="97"/>
      <c r="I116" s="97"/>
      <c r="J116" s="97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5"/>
      <c r="AI116" s="5"/>
      <c r="AJ116" s="5"/>
      <c r="AK116" s="3"/>
      <c r="AL116" s="3"/>
      <c r="AM116" s="6"/>
      <c r="AN116" s="6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</sheetData>
  <mergeCells count="9">
    <mergeCell ref="F113:I113"/>
    <mergeCell ref="F114:I114"/>
    <mergeCell ref="A101:B101"/>
    <mergeCell ref="F103:U103"/>
    <mergeCell ref="F104:U104"/>
    <mergeCell ref="F106:U106"/>
    <mergeCell ref="F107:U107"/>
    <mergeCell ref="F108:U108"/>
    <mergeCell ref="F109:U109"/>
  </mergeCells>
  <drawing r:id="rId1"/>
</worksheet>
</file>